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tradestation.sharepoint.com/teams/TSGEducation/Shared Documents/PLM Content/Options Growth/Trading Plan/"/>
    </mc:Choice>
  </mc:AlternateContent>
  <xr:revisionPtr revIDLastSave="158" documentId="8_{D2951047-D3B5-4398-994D-90945AF24169}" xr6:coauthVersionLast="47" xr6:coauthVersionMax="47" xr10:uidLastSave="{B0927AB0-72F0-4839-8189-9E65BDC828E9}"/>
  <workbookProtection workbookAlgorithmName="SHA-512" workbookHashValue="xni4biZROAZHHXmImsk63u5gNNCrCccMOg8bXR1bgEaJ4lsqBMcyD29Ej3DbsUykY3pBniMD97KMcYmDK0BKYg==" workbookSaltValue="Fo7HTu0JFE2afX53oVkbqw==" workbookSpinCount="100000" lockStructure="1"/>
  <bookViews>
    <workbookView xWindow="-108" yWindow="-108" windowWidth="23256" windowHeight="14616" activeTab="7" xr2:uid="{0E7B10C9-569F-4DA1-AE67-B0CFC1305C4A}"/>
  </bookViews>
  <sheets>
    <sheet name="Instructions" sheetId="12" r:id="rId1"/>
    <sheet name="Long Option" sheetId="1" r:id="rId2"/>
    <sheet name="Bull Spread" sheetId="13" r:id="rId3"/>
    <sheet name="Bear Spread" sheetId="15" r:id="rId4"/>
    <sheet name="Straddle" sheetId="8" r:id="rId5"/>
    <sheet name="Strangle" sheetId="7" r:id="rId6"/>
    <sheet name="Iron Butterfly" sheetId="11" r:id="rId7"/>
    <sheet name="Iron Condor"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9" l="1"/>
  <c r="J19" i="9"/>
  <c r="F20" i="9"/>
  <c r="F19" i="9"/>
  <c r="J18" i="9"/>
  <c r="J17" i="9"/>
  <c r="F18" i="9"/>
  <c r="F17" i="9"/>
  <c r="J20" i="11"/>
  <c r="J19" i="11"/>
  <c r="F20" i="11"/>
  <c r="F19" i="11"/>
  <c r="J18" i="11"/>
  <c r="J17" i="11"/>
  <c r="F18" i="11"/>
  <c r="F17" i="11"/>
  <c r="K15" i="9"/>
  <c r="J12" i="9"/>
  <c r="N17" i="9"/>
  <c r="K15" i="11"/>
  <c r="D12" i="11"/>
  <c r="F12" i="11"/>
  <c r="K12" i="11" s="1"/>
  <c r="D17" i="11" s="1"/>
  <c r="O17" i="11" s="1"/>
  <c r="I12" i="11"/>
  <c r="O20" i="11" l="1"/>
  <c r="D19" i="11"/>
  <c r="M15" i="11"/>
  <c r="N17" i="11" l="1"/>
  <c r="F12" i="9"/>
  <c r="D19" i="9" l="1"/>
  <c r="D17" i="9"/>
  <c r="K12" i="15"/>
  <c r="B12" i="15"/>
  <c r="K12" i="13"/>
  <c r="O17" i="9" l="1"/>
  <c r="O20" i="9"/>
  <c r="B12" i="13"/>
  <c r="O14" i="15" l="1"/>
  <c r="O14" i="13"/>
  <c r="O12" i="1"/>
  <c r="D12" i="13"/>
  <c r="D16" i="13" s="1"/>
  <c r="D8" i="1"/>
  <c r="D12" i="9"/>
  <c r="D31" i="9"/>
  <c r="I15" i="11"/>
  <c r="E31" i="11"/>
  <c r="D12" i="15"/>
  <c r="M12" i="15" s="1"/>
  <c r="D28" i="15"/>
  <c r="F32" i="15"/>
  <c r="I12" i="15" l="1"/>
  <c r="E30" i="15" s="1"/>
  <c r="D16" i="15"/>
  <c r="L12" i="9"/>
  <c r="I15" i="9"/>
  <c r="D15" i="9"/>
  <c r="D15" i="11"/>
  <c r="D14" i="15"/>
  <c r="D32" i="13"/>
  <c r="F28" i="13"/>
  <c r="N30" i="1"/>
  <c r="H10" i="1"/>
  <c r="D12" i="1" s="1"/>
  <c r="N30" i="9"/>
  <c r="J30" i="9"/>
  <c r="M35" i="9"/>
  <c r="K35" i="9"/>
  <c r="G35" i="9"/>
  <c r="F31" i="9"/>
  <c r="C35" i="9"/>
  <c r="N30" i="11"/>
  <c r="J30" i="11"/>
  <c r="L35" i="11"/>
  <c r="G35" i="11"/>
  <c r="C35" i="11"/>
  <c r="M10" i="7"/>
  <c r="F33" i="7"/>
  <c r="D33" i="7"/>
  <c r="D33" i="8"/>
  <c r="M10" i="8"/>
  <c r="M15" i="9" l="1"/>
  <c r="M12" i="7"/>
  <c r="D15" i="7" s="1"/>
  <c r="I12" i="7"/>
  <c r="G31" i="7" s="1"/>
  <c r="D12" i="7"/>
  <c r="D18" i="7" s="1"/>
  <c r="M12" i="8"/>
  <c r="I12" i="8"/>
  <c r="F31" i="8" s="1"/>
  <c r="D12" i="8"/>
  <c r="D31" i="8" s="1"/>
  <c r="M12" i="13"/>
  <c r="D14" i="13" s="1"/>
  <c r="I12" i="13"/>
  <c r="E30" i="13" s="1"/>
  <c r="D14" i="1"/>
  <c r="M10" i="1"/>
  <c r="J29" i="1" s="1"/>
  <c r="I30" i="1"/>
  <c r="M33" i="9"/>
  <c r="O18" i="7" l="1"/>
  <c r="O15" i="7"/>
  <c r="D18" i="8"/>
  <c r="D15" i="8"/>
  <c r="C31" i="7"/>
  <c r="M29" i="1"/>
  <c r="F33" i="9"/>
  <c r="C33" i="9"/>
  <c r="J33" i="9"/>
  <c r="M33" i="11"/>
  <c r="F33" i="11"/>
  <c r="D33" i="11"/>
  <c r="J33" i="11"/>
  <c r="O15" i="8" l="1"/>
  <c r="O18" i="8"/>
</calcChain>
</file>

<file path=xl/sharedStrings.xml><?xml version="1.0" encoding="utf-8"?>
<sst xmlns="http://schemas.openxmlformats.org/spreadsheetml/2006/main" count="272" uniqueCount="114">
  <si>
    <t xml:space="preserve">Market Opportunity Options Plan         </t>
  </si>
  <si>
    <t>You will only need to input the data for the white cells. The colored cells have formulas that will make calculations for you.</t>
  </si>
  <si>
    <r>
      <rPr>
        <b/>
        <sz val="14"/>
        <color theme="1"/>
        <rFont val="Aptos Narrow"/>
        <family val="2"/>
        <scheme val="minor"/>
      </rPr>
      <t>Date:</t>
    </r>
    <r>
      <rPr>
        <sz val="14"/>
        <color theme="1"/>
        <rFont val="Aptos Narrow"/>
        <family val="2"/>
        <scheme val="minor"/>
      </rPr>
      <t xml:space="preserve"> Use the date of the trade, not the option's expiration.</t>
    </r>
  </si>
  <si>
    <r>
      <t xml:space="preserve">Underlying security: </t>
    </r>
    <r>
      <rPr>
        <sz val="14"/>
        <color theme="1"/>
        <rFont val="Aptos Narrow"/>
        <family val="2"/>
        <scheme val="minor"/>
      </rPr>
      <t>Type the symbol of the underlying security, not the option.</t>
    </r>
  </si>
  <si>
    <r>
      <rPr>
        <b/>
        <sz val="14"/>
        <color theme="1"/>
        <rFont val="Aptos Narrow"/>
        <family val="2"/>
        <scheme val="minor"/>
      </rPr>
      <t>Direction:</t>
    </r>
    <r>
      <rPr>
        <sz val="14"/>
        <color theme="1"/>
        <rFont val="Aptos Narrow"/>
        <family val="2"/>
        <scheme val="minor"/>
      </rPr>
      <t xml:space="preserve"> Type Bullish or Bearish. Based on your input, the worksheet will select call or put for single long option trades.</t>
    </r>
  </si>
  <si>
    <r>
      <t xml:space="preserve">Short strike Price:  </t>
    </r>
    <r>
      <rPr>
        <sz val="14"/>
        <color theme="1"/>
        <rFont val="Aptos Narrow"/>
        <family val="2"/>
        <scheme val="minor"/>
      </rPr>
      <t>Enter the strike of the option you plan to sell. This does not appear on the Long option opportunity sheet.</t>
    </r>
  </si>
  <si>
    <r>
      <t xml:space="preserve">Long strike Price:  </t>
    </r>
    <r>
      <rPr>
        <sz val="14"/>
        <color theme="1"/>
        <rFont val="Aptos Narrow"/>
        <family val="2"/>
        <scheme val="minor"/>
      </rPr>
      <t>Enter the strike of the option you plan to buy.</t>
    </r>
  </si>
  <si>
    <r>
      <t xml:space="preserve">Expiration: </t>
    </r>
    <r>
      <rPr>
        <sz val="14"/>
        <color theme="1"/>
        <rFont val="Aptos Narrow"/>
        <family val="2"/>
        <scheme val="minor"/>
      </rPr>
      <t>The option's expiration</t>
    </r>
  </si>
  <si>
    <r>
      <rPr>
        <b/>
        <sz val="14"/>
        <color theme="1"/>
        <rFont val="Aptos Narrow"/>
        <family val="2"/>
        <scheme val="minor"/>
      </rPr>
      <t xml:space="preserve">Premium:  </t>
    </r>
    <r>
      <rPr>
        <sz val="14"/>
        <color theme="1"/>
        <rFont val="Aptos Narrow"/>
        <family val="2"/>
        <scheme val="minor"/>
      </rPr>
      <t>Enter the option's premium. Use the per-share price from the option chain</t>
    </r>
  </si>
  <si>
    <r>
      <t># of contracts/spreads/butterflies/condors:  For single-leg trades, input</t>
    </r>
    <r>
      <rPr>
        <sz val="14"/>
        <color theme="1"/>
        <rFont val="Aptos Narrow"/>
        <family val="2"/>
        <scheme val="minor"/>
      </rPr>
      <t xml:space="preserve"> the number of contracts you plan to trade. For spreads, enter the total number of spreads (ex, An iron condor = 1 Spread, not 4 contracts.</t>
    </r>
  </si>
  <si>
    <r>
      <t xml:space="preserve">Total premium: </t>
    </r>
    <r>
      <rPr>
        <sz val="14"/>
        <color theme="1"/>
        <rFont val="Aptos Narrow"/>
        <family val="2"/>
        <scheme val="minor"/>
      </rPr>
      <t xml:space="preserve">Is the entire amount of debit required to open the position. </t>
    </r>
  </si>
  <si>
    <t>Spread debit: or Spread credit: This is the per spread amount of debit to be paid or credit received. It is per share for one contract.</t>
  </si>
  <si>
    <r>
      <t xml:space="preserve">Breakeven price: </t>
    </r>
    <r>
      <rPr>
        <sz val="14"/>
        <color theme="1"/>
        <rFont val="Aptos Narrow"/>
        <family val="2"/>
        <scheme val="minor"/>
      </rPr>
      <t>This is the level the underlying security's price must reach for the option position to breakeven.</t>
    </r>
  </si>
  <si>
    <r>
      <t xml:space="preserve">Total debit: </t>
    </r>
    <r>
      <rPr>
        <sz val="14"/>
        <color theme="1"/>
        <rFont val="Aptos Narrow"/>
        <family val="2"/>
        <scheme val="minor"/>
      </rPr>
      <t>The entire cost of the initial position. It takes into account the number of spreads and the share multiplier.</t>
    </r>
  </si>
  <si>
    <r>
      <t xml:space="preserve">Margin required: </t>
    </r>
    <r>
      <rPr>
        <sz val="14"/>
        <color theme="1"/>
        <rFont val="Aptos Narrow"/>
        <family val="2"/>
        <scheme val="minor"/>
      </rPr>
      <t>The total amount of margin required to open the position under normal circumstances. The requirement may change based on market conditions and risk.</t>
    </r>
  </si>
  <si>
    <r>
      <t xml:space="preserve">Maximum risk:  </t>
    </r>
    <r>
      <rPr>
        <sz val="14"/>
        <color theme="1"/>
        <rFont val="Aptos Narrow"/>
        <family val="2"/>
        <scheme val="minor"/>
      </rPr>
      <t>The greatest potential loss for the entire position.</t>
    </r>
  </si>
  <si>
    <r>
      <t xml:space="preserve">Maximum profit: </t>
    </r>
    <r>
      <rPr>
        <sz val="14"/>
        <color theme="1"/>
        <rFont val="Aptos Narrow"/>
        <family val="2"/>
        <scheme val="minor"/>
      </rPr>
      <t>The largest potential gain for the position. Straddles and strangles have both upside and downside potential profits.</t>
    </r>
  </si>
  <si>
    <r>
      <t>Stop loss price:</t>
    </r>
    <r>
      <rPr>
        <sz val="14"/>
        <color theme="1"/>
        <rFont val="Aptos Narrow"/>
        <family val="2"/>
        <scheme val="minor"/>
      </rPr>
      <t xml:space="preserve"> If you plan to use a stop loss, enter the price of the underlying to trigger that stop.</t>
    </r>
  </si>
  <si>
    <r>
      <t>Target price:</t>
    </r>
    <r>
      <rPr>
        <sz val="14"/>
        <color theme="1"/>
        <rFont val="Aptos Narrow"/>
        <family val="2"/>
        <scheme val="minor"/>
      </rPr>
      <t xml:space="preserve"> If you have a target price for the underlying, enter it here.</t>
    </r>
  </si>
  <si>
    <r>
      <t xml:space="preserve">Loss if stop is hit: </t>
    </r>
    <r>
      <rPr>
        <sz val="14"/>
        <color theme="1"/>
        <rFont val="Aptos Narrow"/>
        <family val="2"/>
        <scheme val="minor"/>
      </rPr>
      <t>Use the price slices on the OptionStation Pro Analysis tab to estimate this. Set the plot to 0DTE. Then, enter the dollar amount as a negative number that you calculate.</t>
    </r>
    <r>
      <rPr>
        <b/>
        <sz val="14"/>
        <color theme="1"/>
        <rFont val="Aptos Narrow"/>
        <family val="2"/>
        <scheme val="minor"/>
      </rPr>
      <t xml:space="preserve"> </t>
    </r>
    <r>
      <rPr>
        <sz val="14"/>
        <color theme="1"/>
        <rFont val="Aptos Narrow"/>
        <family val="2"/>
        <scheme val="minor"/>
      </rPr>
      <t>You can calculate the amount at the expiration date or using an approximate exit date. The price slice result will be an estimate and not exact.</t>
    </r>
  </si>
  <si>
    <r>
      <rPr>
        <b/>
        <sz val="14"/>
        <color theme="1"/>
        <rFont val="Aptos Narrow"/>
        <family val="2"/>
        <scheme val="minor"/>
      </rPr>
      <t xml:space="preserve">Potential profit at target: </t>
    </r>
    <r>
      <rPr>
        <sz val="14"/>
        <color theme="1"/>
        <rFont val="Aptos Narrow"/>
        <family val="2"/>
        <scheme val="minor"/>
      </rPr>
      <t xml:space="preserve"> Use the price slice to calculate probable profit at your target price. Again set the plot at 0DTE. You can calculate the amount at the expiration date or using an approximate exit date. The price slice result will be an estimate and not exact.</t>
    </r>
  </si>
  <si>
    <r>
      <rPr>
        <b/>
        <sz val="14"/>
        <color theme="1"/>
        <rFont val="Aptos Narrow"/>
        <family val="2"/>
        <scheme val="minor"/>
      </rPr>
      <t xml:space="preserve">Risk-to-reward ratio: </t>
    </r>
    <r>
      <rPr>
        <sz val="14"/>
        <color theme="1"/>
        <rFont val="Aptos Narrow"/>
        <family val="2"/>
        <scheme val="minor"/>
      </rPr>
      <t>This ratio is based on dividing the potential profit at the target by the potential loss from the stop. Stop losses are not commonly used for the long straddle and strangle strategies. Their risk to reward ratio uses the maximum risk. There are both upside and downside ratios for the iron butterflies and condors. Debit uses the maximum loss while credit is based on the stop loss. Many traders look for a three or better for their positions. This means their reward is at least three times greater than their risk per trade. It is a risk management strategy that can possibly lower the win percentage required to become profitable.</t>
    </r>
  </si>
  <si>
    <r>
      <t xml:space="preserve">Supporting factors: </t>
    </r>
    <r>
      <rPr>
        <sz val="14"/>
        <color theme="1"/>
        <rFont val="Aptos Narrow"/>
        <family val="2"/>
        <scheme val="minor"/>
      </rPr>
      <t>List things that contribute toward your decision to enter the position such as: Trend of the underlying security, Support or Resistance levels nearby, Favorable Volatility environment, Expected news or earnings, etc.</t>
    </r>
  </si>
  <si>
    <r>
      <t xml:space="preserve">Negative factors/dangers: </t>
    </r>
    <r>
      <rPr>
        <sz val="14"/>
        <color theme="1"/>
        <rFont val="Aptos Narrow"/>
        <family val="2"/>
        <scheme val="minor"/>
      </rPr>
      <t>List any dangers or catalysts that may be working against your position. Identifying these before entry gives you a more objective view of the position.</t>
    </r>
  </si>
  <si>
    <r>
      <t xml:space="preserve">Critical Price Levels: </t>
    </r>
    <r>
      <rPr>
        <sz val="14"/>
        <color theme="1"/>
        <rFont val="Aptos Narrow"/>
        <family val="2"/>
        <scheme val="minor"/>
      </rPr>
      <t>List at least one support and resistance level on the underlying security. You can enter two of each.</t>
    </r>
  </si>
  <si>
    <r>
      <t xml:space="preserve">Notes: </t>
    </r>
    <r>
      <rPr>
        <sz val="14"/>
        <color theme="1"/>
        <rFont val="Aptos Narrow"/>
        <family val="2"/>
        <scheme val="minor"/>
      </rPr>
      <t>Enter any other observations about the market or the position that you want to remember. You could make a note to check the position at a certain time or date to monitor the progress.</t>
    </r>
  </si>
  <si>
    <r>
      <t xml:space="preserve">Result: </t>
    </r>
    <r>
      <rPr>
        <sz val="14"/>
        <color theme="1"/>
        <rFont val="Aptos Narrow"/>
        <family val="2"/>
        <scheme val="minor"/>
      </rPr>
      <t>Profit or Loss?</t>
    </r>
  </si>
  <si>
    <r>
      <t xml:space="preserve">Type of exit: </t>
    </r>
    <r>
      <rPr>
        <sz val="14"/>
        <color theme="1"/>
        <rFont val="Aptos Narrow"/>
        <family val="2"/>
        <scheme val="minor"/>
      </rPr>
      <t>Expiration, Stop Loss, Target, or Manual exit?</t>
    </r>
  </si>
  <si>
    <r>
      <t xml:space="preserve">Reasons: </t>
    </r>
    <r>
      <rPr>
        <sz val="14"/>
        <color theme="1"/>
        <rFont val="Aptos Narrow"/>
        <family val="2"/>
        <scheme val="minor"/>
      </rPr>
      <t>Why was this exit used?</t>
    </r>
  </si>
  <si>
    <r>
      <t xml:space="preserve">Observations: </t>
    </r>
    <r>
      <rPr>
        <sz val="14"/>
        <color theme="1"/>
        <rFont val="Aptos Narrow"/>
        <family val="2"/>
        <scheme val="minor"/>
      </rPr>
      <t>Did you follow your plan? Were the actions you took right or wrong? Could you improve your trading? What lessons can be taken from this trade and used to become better?</t>
    </r>
  </si>
  <si>
    <t xml:space="preserve">Long Option Opportunity Plan       </t>
  </si>
  <si>
    <t>Date:</t>
  </si>
  <si>
    <t>Underlying security:</t>
  </si>
  <si>
    <t>Direction:</t>
  </si>
  <si>
    <t>Call or Put:</t>
  </si>
  <si>
    <r>
      <rPr>
        <b/>
        <sz val="14"/>
        <color rgb="FF017452"/>
        <rFont val="Aptos Narrow (Body)"/>
      </rPr>
      <t xml:space="preserve">Long </t>
    </r>
    <r>
      <rPr>
        <b/>
        <sz val="12"/>
        <color theme="1"/>
        <rFont val="Aptos Narrow"/>
        <family val="2"/>
        <scheme val="minor"/>
      </rPr>
      <t>strike price:</t>
    </r>
  </si>
  <si>
    <t>Expiration:</t>
  </si>
  <si>
    <t>Premium:</t>
  </si>
  <si>
    <t>∞</t>
  </si>
  <si>
    <t># of contracts:</t>
  </si>
  <si>
    <t>Total premium:</t>
  </si>
  <si>
    <t>Breakeven price:</t>
  </si>
  <si>
    <t>Maximum risk:</t>
  </si>
  <si>
    <t>Stop loss price:</t>
  </si>
  <si>
    <t>Potential loss if stop is hit:</t>
  </si>
  <si>
    <t>Risk to reward ratio with stop:</t>
  </si>
  <si>
    <t xml:space="preserve">Maximum profit: </t>
  </si>
  <si>
    <t>Target price:</t>
  </si>
  <si>
    <t xml:space="preserve">    Potential profit at target:</t>
  </si>
  <si>
    <t>Supporting factors for the trade:</t>
  </si>
  <si>
    <t>Negative factors, dangers:</t>
  </si>
  <si>
    <t>Resistance level 2:</t>
  </si>
  <si>
    <t>Critical price levels on the underlying:</t>
  </si>
  <si>
    <t>Resistance level 1:</t>
  </si>
  <si>
    <t>Current price of the underlying security:</t>
  </si>
  <si>
    <t>Breakeven</t>
  </si>
  <si>
    <t>Support level 1:</t>
  </si>
  <si>
    <t>Support level 2:</t>
  </si>
  <si>
    <t>Notes:</t>
  </si>
  <si>
    <t>Result:</t>
  </si>
  <si>
    <t>Type of exit:</t>
  </si>
  <si>
    <t>Reasons:</t>
  </si>
  <si>
    <t>Observations:</t>
  </si>
  <si>
    <t xml:space="preserve">Bullish vertical spread opportunity plan   </t>
  </si>
  <si>
    <t>Calls or Puts:</t>
  </si>
  <si>
    <r>
      <rPr>
        <b/>
        <sz val="14"/>
        <color rgb="FFFF351B"/>
        <rFont val="Aptos Narrow"/>
        <scheme val="minor"/>
      </rPr>
      <t>Short</t>
    </r>
    <r>
      <rPr>
        <b/>
        <sz val="14"/>
        <color rgb="FF000000"/>
        <rFont val="Aptos Narrow"/>
        <scheme val="minor"/>
      </rPr>
      <t xml:space="preserve"> </t>
    </r>
    <r>
      <rPr>
        <b/>
        <sz val="12"/>
        <color rgb="FF000000"/>
        <rFont val="Aptos Narrow"/>
        <family val="2"/>
        <scheme val="minor"/>
      </rPr>
      <t>s</t>
    </r>
    <r>
      <rPr>
        <b/>
        <sz val="12"/>
        <color rgb="FF000000"/>
        <rFont val="Aptos Narrow"/>
        <scheme val="minor"/>
      </rPr>
      <t>trike:</t>
    </r>
  </si>
  <si>
    <r>
      <rPr>
        <b/>
        <sz val="14"/>
        <color rgb="FF017452"/>
        <rFont val="Aptos Narrow"/>
        <family val="2"/>
        <scheme val="minor"/>
      </rPr>
      <t xml:space="preserve">Long </t>
    </r>
    <r>
      <rPr>
        <b/>
        <sz val="12"/>
        <color theme="1"/>
        <rFont val="Aptos Narrow"/>
        <family val="2"/>
        <scheme val="minor"/>
      </rPr>
      <t xml:space="preserve"> strike:</t>
    </r>
  </si>
  <si>
    <t># of spreads:</t>
  </si>
  <si>
    <t>Loss if stop is hit:</t>
  </si>
  <si>
    <t>Risk to reward ratio:</t>
  </si>
  <si>
    <t>Potential profit at target:</t>
  </si>
  <si>
    <t>Risk profile</t>
  </si>
  <si>
    <t xml:space="preserve">Bearish vertical spread opportunity plan   </t>
  </si>
  <si>
    <r>
      <rPr>
        <b/>
        <sz val="14"/>
        <color rgb="FF017452"/>
        <rFont val="Aptos Narrow"/>
        <family val="2"/>
        <scheme val="minor"/>
      </rPr>
      <t>Long</t>
    </r>
    <r>
      <rPr>
        <b/>
        <sz val="14"/>
        <color theme="1"/>
        <rFont val="Aptos Narrow"/>
        <family val="2"/>
        <scheme val="minor"/>
      </rPr>
      <t xml:space="preserve"> </t>
    </r>
    <r>
      <rPr>
        <b/>
        <sz val="12"/>
        <color theme="1"/>
        <rFont val="Aptos Narrow"/>
        <family val="2"/>
        <scheme val="minor"/>
      </rPr>
      <t xml:space="preserve"> strike:</t>
    </r>
  </si>
  <si>
    <r>
      <rPr>
        <b/>
        <sz val="14"/>
        <color rgb="FFFF351B"/>
        <rFont val="Aptos Narrow"/>
        <family val="2"/>
        <scheme val="minor"/>
      </rPr>
      <t>Short</t>
    </r>
    <r>
      <rPr>
        <b/>
        <sz val="14"/>
        <color theme="1"/>
        <rFont val="Aptos Narrow"/>
        <family val="2"/>
        <scheme val="minor"/>
      </rPr>
      <t xml:space="preserve"> </t>
    </r>
    <r>
      <rPr>
        <b/>
        <sz val="12"/>
        <color theme="1"/>
        <rFont val="Aptos Narrow"/>
        <family val="2"/>
        <scheme val="minor"/>
      </rPr>
      <t>strike:</t>
    </r>
  </si>
  <si>
    <t># of Spreads:</t>
  </si>
  <si>
    <t>Risk to Reward Ratio:</t>
  </si>
  <si>
    <t>Target Price:</t>
  </si>
  <si>
    <t xml:space="preserve">Long straddle opportunity Plan       </t>
  </si>
  <si>
    <r>
      <rPr>
        <b/>
        <sz val="14"/>
        <color rgb="FF017452"/>
        <rFont val="Aptos Narrow"/>
        <family val="2"/>
        <scheme val="minor"/>
      </rPr>
      <t xml:space="preserve">Long </t>
    </r>
    <r>
      <rPr>
        <b/>
        <sz val="14"/>
        <rFont val="Aptos Narrow"/>
        <family val="2"/>
        <scheme val="minor"/>
      </rPr>
      <t>option</t>
    </r>
    <r>
      <rPr>
        <b/>
        <sz val="14"/>
        <color theme="1"/>
        <rFont val="Aptos Narrow"/>
        <family val="2"/>
        <scheme val="minor"/>
      </rPr>
      <t xml:space="preserve"> strike:</t>
    </r>
  </si>
  <si>
    <t># of straddles:</t>
  </si>
  <si>
    <t>Call premium:</t>
  </si>
  <si>
    <t>Put premium:</t>
  </si>
  <si>
    <t>Downside breakeven price:</t>
  </si>
  <si>
    <t>Upside breakeven price:</t>
  </si>
  <si>
    <t>Initial debit:</t>
  </si>
  <si>
    <t>Upward target price:</t>
  </si>
  <si>
    <t>Upper target potential profit:</t>
  </si>
  <si>
    <t>Upside</t>
  </si>
  <si>
    <t xml:space="preserve">Upside Maximum Profit: </t>
  </si>
  <si>
    <t>Downward target price:</t>
  </si>
  <si>
    <t>Lower target potential profit:</t>
  </si>
  <si>
    <t>Downside</t>
  </si>
  <si>
    <t xml:space="preserve">Down Maximum Profit: </t>
  </si>
  <si>
    <t xml:space="preserve">Long strangle opportunity plan       </t>
  </si>
  <si>
    <r>
      <rPr>
        <b/>
        <sz val="14"/>
        <color rgb="FF017452"/>
        <rFont val="Aptos Narrow"/>
        <family val="2"/>
        <scheme val="minor"/>
      </rPr>
      <t>Long</t>
    </r>
    <r>
      <rPr>
        <b/>
        <sz val="14"/>
        <color rgb="FF00B050"/>
        <rFont val="Aptos Narrow"/>
        <family val="2"/>
        <scheme val="minor"/>
      </rPr>
      <t xml:space="preserve"> p</t>
    </r>
    <r>
      <rPr>
        <b/>
        <sz val="12"/>
        <color theme="1"/>
        <rFont val="Aptos Narrow"/>
        <family val="2"/>
        <scheme val="minor"/>
      </rPr>
      <t>ut strike:</t>
    </r>
  </si>
  <si>
    <r>
      <rPr>
        <b/>
        <sz val="14"/>
        <color rgb="FF017452"/>
        <rFont val="Aptos Narrow"/>
        <family val="2"/>
        <scheme val="minor"/>
      </rPr>
      <t>Long c</t>
    </r>
    <r>
      <rPr>
        <b/>
        <sz val="12"/>
        <color theme="1"/>
        <rFont val="Aptos Narrow"/>
        <family val="2"/>
        <scheme val="minor"/>
      </rPr>
      <t>all strike:</t>
    </r>
  </si>
  <si>
    <t># of strangles:</t>
  </si>
  <si>
    <t xml:space="preserve">Upside maximum profit: </t>
  </si>
  <si>
    <t xml:space="preserve">Down maximum profit: </t>
  </si>
  <si>
    <t xml:space="preserve">      Breakeven</t>
  </si>
  <si>
    <t xml:space="preserve">Iron butterfly opportunity plan       </t>
  </si>
  <si>
    <t>Debit or Credit:</t>
  </si>
  <si>
    <r>
      <rPr>
        <b/>
        <sz val="14"/>
        <color rgb="FF017452"/>
        <rFont val="Aptos Narrow"/>
        <family val="2"/>
        <scheme val="minor"/>
      </rPr>
      <t xml:space="preserve">Long </t>
    </r>
    <r>
      <rPr>
        <b/>
        <sz val="12"/>
        <rFont val="Aptos Narrow"/>
        <family val="2"/>
        <scheme val="minor"/>
      </rPr>
      <t>put strike:</t>
    </r>
  </si>
  <si>
    <r>
      <rPr>
        <b/>
        <sz val="14"/>
        <color rgb="FF017452"/>
        <rFont val="Aptos Narrow"/>
        <family val="2"/>
        <scheme val="minor"/>
      </rPr>
      <t xml:space="preserve">Long </t>
    </r>
    <r>
      <rPr>
        <b/>
        <sz val="12"/>
        <rFont val="Aptos Narrow"/>
        <family val="2"/>
        <scheme val="minor"/>
      </rPr>
      <t>call strike:</t>
    </r>
  </si>
  <si>
    <r>
      <rPr>
        <b/>
        <sz val="14"/>
        <color rgb="FFFF351B"/>
        <rFont val="Aptos Narrow"/>
        <family val="2"/>
        <scheme val="minor"/>
      </rPr>
      <t>Short</t>
    </r>
    <r>
      <rPr>
        <b/>
        <sz val="14"/>
        <color rgb="FF00B050"/>
        <rFont val="Aptos Narrow"/>
        <family val="2"/>
        <scheme val="minor"/>
      </rPr>
      <t xml:space="preserve"> </t>
    </r>
    <r>
      <rPr>
        <b/>
        <sz val="12"/>
        <rFont val="Aptos Narrow"/>
        <family val="2"/>
        <scheme val="minor"/>
      </rPr>
      <t>put strike:</t>
    </r>
  </si>
  <si>
    <r>
      <rPr>
        <b/>
        <sz val="14"/>
        <color rgb="FFFF351B"/>
        <rFont val="Aptos Narrow"/>
        <family val="2"/>
        <scheme val="minor"/>
      </rPr>
      <t>Short</t>
    </r>
    <r>
      <rPr>
        <b/>
        <sz val="12"/>
        <color rgb="FF00B050"/>
        <rFont val="Aptos Narrow"/>
        <family val="2"/>
        <scheme val="minor"/>
      </rPr>
      <t xml:space="preserve"> </t>
    </r>
    <r>
      <rPr>
        <b/>
        <sz val="12"/>
        <rFont val="Aptos Narrow"/>
        <family val="2"/>
        <scheme val="minor"/>
      </rPr>
      <t>call strike:</t>
    </r>
  </si>
  <si>
    <t># of butterflies:</t>
  </si>
  <si>
    <t xml:space="preserve">Iron Condor Strategy Trading Plan       </t>
  </si>
  <si>
    <r>
      <rPr>
        <b/>
        <sz val="14"/>
        <color rgb="FF017452"/>
        <rFont val="Aptos Narrow"/>
        <family val="2"/>
        <scheme val="minor"/>
      </rPr>
      <t>Long</t>
    </r>
    <r>
      <rPr>
        <b/>
        <sz val="14"/>
        <color rgb="FF00B050"/>
        <rFont val="Aptos Narrow"/>
        <family val="2"/>
        <scheme val="minor"/>
      </rPr>
      <t xml:space="preserve"> </t>
    </r>
    <r>
      <rPr>
        <b/>
        <sz val="12"/>
        <color theme="1"/>
        <rFont val="Aptos Narrow"/>
        <family val="2"/>
        <scheme val="minor"/>
      </rPr>
      <t>put strike:</t>
    </r>
  </si>
  <si>
    <r>
      <rPr>
        <b/>
        <sz val="14"/>
        <color rgb="FF017452"/>
        <rFont val="Aptos Narrow"/>
        <family val="2"/>
        <scheme val="minor"/>
      </rPr>
      <t>Long</t>
    </r>
    <r>
      <rPr>
        <b/>
        <sz val="14"/>
        <color rgb="FF0AD9A3"/>
        <rFont val="Aptos Narrow"/>
        <family val="2"/>
        <scheme val="minor"/>
      </rPr>
      <t xml:space="preserve"> </t>
    </r>
    <r>
      <rPr>
        <b/>
        <sz val="12"/>
        <color theme="1"/>
        <rFont val="Aptos Narrow"/>
        <family val="2"/>
        <scheme val="minor"/>
      </rPr>
      <t>call strike:</t>
    </r>
  </si>
  <si>
    <r>
      <rPr>
        <b/>
        <sz val="14"/>
        <color rgb="FFFF351B"/>
        <rFont val="Aptos Narrow"/>
        <family val="2"/>
        <scheme val="minor"/>
      </rPr>
      <t>Short</t>
    </r>
    <r>
      <rPr>
        <b/>
        <sz val="14"/>
        <color rgb="FF00B050"/>
        <rFont val="Aptos Narrow"/>
        <family val="2"/>
        <scheme val="minor"/>
      </rPr>
      <t xml:space="preserve"> </t>
    </r>
    <r>
      <rPr>
        <b/>
        <sz val="12"/>
        <color theme="1"/>
        <rFont val="Aptos Narrow"/>
        <family val="2"/>
        <scheme val="minor"/>
      </rPr>
      <t>put strike:</t>
    </r>
  </si>
  <si>
    <r>
      <rPr>
        <b/>
        <sz val="14"/>
        <color rgb="FFFF351B"/>
        <rFont val="Aptos Narrow"/>
        <family val="2"/>
        <scheme val="minor"/>
      </rPr>
      <t>Short</t>
    </r>
    <r>
      <rPr>
        <b/>
        <sz val="14"/>
        <color rgb="FF00B050"/>
        <rFont val="Aptos Narrow"/>
        <family val="2"/>
        <scheme val="minor"/>
      </rPr>
      <t xml:space="preserve"> </t>
    </r>
    <r>
      <rPr>
        <b/>
        <sz val="12"/>
        <color theme="1"/>
        <rFont val="Aptos Narrow"/>
        <family val="2"/>
        <scheme val="minor"/>
      </rPr>
      <t>call strike:</t>
    </r>
  </si>
  <si>
    <t># of condors: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</si>
</sst>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
  </numFmts>
  <fonts count="33">
    <font>
      <sz val="11"/>
      <color theme="1"/>
      <name val="Aptos Narrow"/>
      <family val="2"/>
      <scheme val="minor"/>
    </font>
    <font>
      <sz val="12"/>
      <color theme="1"/>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b/>
      <sz val="11.5"/>
      <color theme="1"/>
      <name val="Aptos Narrow"/>
      <family val="2"/>
      <scheme val="minor"/>
    </font>
    <font>
      <b/>
      <u/>
      <sz val="14"/>
      <color theme="1"/>
      <name val="Aptos Narrow"/>
      <family val="2"/>
      <scheme val="minor"/>
    </font>
    <font>
      <b/>
      <sz val="12"/>
      <color rgb="FF00B050"/>
      <name val="Aptos Narrow"/>
      <family val="2"/>
      <scheme val="minor"/>
    </font>
    <font>
      <b/>
      <sz val="14"/>
      <color rgb="FF00B050"/>
      <name val="Aptos Narrow"/>
      <family val="2"/>
      <scheme val="minor"/>
    </font>
    <font>
      <sz val="11"/>
      <color theme="1"/>
      <name val="Aptos Narrow"/>
      <family val="2"/>
      <scheme val="minor"/>
    </font>
    <font>
      <b/>
      <sz val="12"/>
      <color theme="8" tint="-0.249977111117893"/>
      <name val="Aptos Narrow"/>
      <family val="2"/>
      <scheme val="minor"/>
    </font>
    <font>
      <b/>
      <u/>
      <sz val="12"/>
      <color theme="1"/>
      <name val="Aptos Narrow"/>
      <family val="2"/>
      <scheme val="minor"/>
    </font>
    <font>
      <b/>
      <sz val="12"/>
      <color rgb="FF7030A0"/>
      <name val="Aptos Narrow"/>
      <family val="2"/>
      <scheme val="minor"/>
    </font>
    <font>
      <b/>
      <sz val="16"/>
      <color theme="1"/>
      <name val="Aptos Narrow"/>
      <family val="2"/>
    </font>
    <font>
      <sz val="14"/>
      <color theme="1"/>
      <name val="Aptos Narrow"/>
      <family val="2"/>
      <scheme val="minor"/>
    </font>
    <font>
      <b/>
      <sz val="12"/>
      <color theme="1"/>
      <name val="Aptos Narrow"/>
      <family val="2"/>
    </font>
    <font>
      <b/>
      <sz val="12"/>
      <color rgb="FF017452"/>
      <name val="Aptos Narrow"/>
      <family val="2"/>
      <scheme val="minor"/>
    </font>
    <font>
      <b/>
      <sz val="14"/>
      <color rgb="FF017452"/>
      <name val="Aptos Narrow"/>
      <family val="2"/>
      <scheme val="minor"/>
    </font>
    <font>
      <b/>
      <sz val="12"/>
      <name val="Aptos Narrow"/>
      <family val="2"/>
      <scheme val="minor"/>
    </font>
    <font>
      <b/>
      <sz val="14"/>
      <name val="Aptos Narrow"/>
      <family val="2"/>
      <scheme val="minor"/>
    </font>
    <font>
      <b/>
      <sz val="14"/>
      <color rgb="FF0AD9A3"/>
      <name val="Aptos Narrow"/>
      <family val="2"/>
      <scheme val="minor"/>
    </font>
    <font>
      <b/>
      <sz val="14"/>
      <color rgb="FFFF351B"/>
      <name val="Aptos Narrow"/>
      <family val="2"/>
      <scheme val="minor"/>
    </font>
    <font>
      <b/>
      <sz val="12"/>
      <color rgb="FFAF00BF"/>
      <name val="Aptos Narrow"/>
      <family val="2"/>
      <scheme val="minor"/>
    </font>
    <font>
      <sz val="20"/>
      <color theme="0"/>
      <name val="Montserrat Black"/>
    </font>
    <font>
      <b/>
      <sz val="12"/>
      <color rgb="FF6D00CC"/>
      <name val="Aptos Narrow"/>
      <family val="2"/>
      <scheme val="minor"/>
    </font>
    <font>
      <b/>
      <sz val="12"/>
      <color rgb="FF001F91"/>
      <name val="Aptos Narrow"/>
      <family val="2"/>
      <scheme val="minor"/>
    </font>
    <font>
      <b/>
      <sz val="12"/>
      <color rgb="FF001F91"/>
      <name val="Aptos Narrow (Body)"/>
    </font>
    <font>
      <b/>
      <sz val="14"/>
      <color rgb="FF017452"/>
      <name val="Aptos Narrow (Body)"/>
    </font>
    <font>
      <b/>
      <sz val="14"/>
      <color rgb="FFFF351B"/>
      <name val="Aptos Narrow"/>
      <scheme val="minor"/>
    </font>
    <font>
      <b/>
      <sz val="14"/>
      <color rgb="FF000000"/>
      <name val="Aptos Narrow"/>
      <scheme val="minor"/>
    </font>
    <font>
      <b/>
      <sz val="12"/>
      <color rgb="FF000000"/>
      <name val="Aptos Narrow"/>
      <scheme val="minor"/>
    </font>
    <font>
      <b/>
      <sz val="12"/>
      <color rgb="FF000000"/>
      <name val="Aptos Narrow"/>
      <family val="2"/>
      <scheme val="minor"/>
    </font>
    <font>
      <b/>
      <sz val="12.75"/>
      <color theme="1"/>
      <name val="Aptos Narrow"/>
      <family val="2"/>
      <scheme val="minor"/>
    </font>
  </fonts>
  <fills count="13">
    <fill>
      <patternFill patternType="none"/>
    </fill>
    <fill>
      <patternFill patternType="gray125"/>
    </fill>
    <fill>
      <patternFill patternType="solid">
        <fgColor rgb="FFFFD9D9"/>
        <bgColor indexed="64"/>
      </patternFill>
    </fill>
    <fill>
      <patternFill patternType="solid">
        <fgColor theme="0"/>
        <bgColor indexed="64"/>
      </patternFill>
    </fill>
    <fill>
      <patternFill patternType="solid">
        <fgColor rgb="FF0065CC"/>
        <bgColor indexed="64"/>
      </patternFill>
    </fill>
    <fill>
      <patternFill patternType="solid">
        <fgColor rgb="FFBEFFEC"/>
        <bgColor indexed="64"/>
      </patternFill>
    </fill>
    <fill>
      <patternFill patternType="solid">
        <fgColor rgb="FFD4DCF9"/>
        <bgColor indexed="64"/>
      </patternFill>
    </fill>
    <fill>
      <patternFill patternType="solid">
        <fgColor rgb="FFCCE5FF"/>
        <bgColor indexed="64"/>
      </patternFill>
    </fill>
    <fill>
      <patternFill patternType="solid">
        <fgColor rgb="FF8CC5FF"/>
        <bgColor indexed="64"/>
      </patternFill>
    </fill>
    <fill>
      <patternFill patternType="solid">
        <fgColor rgb="FFFA9696"/>
        <bgColor indexed="64"/>
      </patternFill>
    </fill>
    <fill>
      <patternFill patternType="solid">
        <fgColor rgb="FF99F4DA"/>
        <bgColor indexed="64"/>
      </patternFill>
    </fill>
    <fill>
      <patternFill patternType="solid">
        <fgColor rgb="FFCDCFD5"/>
        <bgColor indexed="64"/>
      </patternFill>
    </fill>
    <fill>
      <patternFill patternType="solid">
        <fgColor rgb="FFEDEFF2"/>
        <bgColor indexed="64"/>
      </patternFill>
    </fill>
  </fills>
  <borders count="7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top style="thin">
        <color auto="1"/>
      </top>
      <bottom/>
      <diagonal/>
    </border>
    <border>
      <left style="thick">
        <color auto="1"/>
      </left>
      <right/>
      <top/>
      <bottom style="thin">
        <color auto="1"/>
      </bottom>
      <diagonal/>
    </border>
    <border>
      <left style="thick">
        <color auto="1"/>
      </left>
      <right/>
      <top style="thin">
        <color auto="1"/>
      </top>
      <bottom style="thin">
        <color auto="1"/>
      </bottom>
      <diagonal/>
    </border>
    <border>
      <left style="thin">
        <color auto="1"/>
      </left>
      <right/>
      <top/>
      <bottom/>
      <diagonal/>
    </border>
    <border>
      <left/>
      <right style="thick">
        <color auto="1"/>
      </right>
      <top style="thin">
        <color auto="1"/>
      </top>
      <bottom/>
      <diagonal/>
    </border>
    <border>
      <left/>
      <right style="thick">
        <color auto="1"/>
      </right>
      <top/>
      <bottom style="thin">
        <color auto="1"/>
      </bottom>
      <diagonal/>
    </border>
    <border>
      <left/>
      <right style="thick">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ck">
        <color auto="1"/>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n">
        <color auto="1"/>
      </top>
      <bottom style="thick">
        <color auto="1"/>
      </bottom>
      <diagonal/>
    </border>
    <border>
      <left/>
      <right style="thick">
        <color auto="1"/>
      </right>
      <top style="thin">
        <color auto="1"/>
      </top>
      <bottom style="thick">
        <color auto="1"/>
      </bottom>
      <diagonal/>
    </border>
    <border>
      <left style="thin">
        <color auto="1"/>
      </left>
      <right style="thick">
        <color auto="1"/>
      </right>
      <top/>
      <bottom/>
      <diagonal/>
    </border>
    <border>
      <left style="thin">
        <color auto="1"/>
      </left>
      <right style="thick">
        <color auto="1"/>
      </right>
      <top/>
      <bottom style="thin">
        <color auto="1"/>
      </bottom>
      <diagonal/>
    </border>
    <border>
      <left/>
      <right style="thin">
        <color auto="1"/>
      </right>
      <top/>
      <bottom style="medium">
        <color auto="1"/>
      </bottom>
      <diagonal/>
    </border>
    <border>
      <left/>
      <right/>
      <top/>
      <bottom style="medium">
        <color auto="1"/>
      </bottom>
      <diagonal/>
    </border>
    <border>
      <left style="thick">
        <color auto="1"/>
      </left>
      <right/>
      <top style="thick">
        <color auto="1"/>
      </top>
      <bottom style="thin">
        <color auto="1"/>
      </bottom>
      <diagonal/>
    </border>
    <border>
      <left style="thick">
        <color auto="1"/>
      </left>
      <right/>
      <top/>
      <bottom style="medium">
        <color auto="1"/>
      </bottom>
      <diagonal/>
    </border>
    <border>
      <left/>
      <right style="thick">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ck">
        <color auto="1"/>
      </right>
      <top style="thin">
        <color indexed="64"/>
      </top>
      <bottom/>
      <diagonal/>
    </border>
    <border>
      <left style="thin">
        <color auto="1"/>
      </left>
      <right style="thick">
        <color auto="1"/>
      </right>
      <top style="thin">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top style="medium">
        <color auto="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style="thin">
        <color auto="1"/>
      </left>
      <right style="medium">
        <color indexed="64"/>
      </right>
      <top style="thin">
        <color indexed="64"/>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ck">
        <color auto="1"/>
      </right>
      <top style="medium">
        <color auto="1"/>
      </top>
      <bottom style="thin">
        <color auto="1"/>
      </bottom>
      <diagonal/>
    </border>
    <border>
      <left style="thick">
        <color auto="1"/>
      </left>
      <right/>
      <top style="thin">
        <color auto="1"/>
      </top>
      <bottom style="medium">
        <color indexed="64"/>
      </bottom>
      <diagonal/>
    </border>
    <border>
      <left/>
      <right style="thick">
        <color auto="1"/>
      </right>
      <top style="thin">
        <color auto="1"/>
      </top>
      <bottom style="medium">
        <color indexed="64"/>
      </bottom>
      <diagonal/>
    </border>
    <border>
      <left/>
      <right/>
      <top style="medium">
        <color rgb="FF000000"/>
      </top>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437">
    <xf numFmtId="0" fontId="0" fillId="0" borderId="0" xfId="0"/>
    <xf numFmtId="0" fontId="1" fillId="0" borderId="0" xfId="0" applyFont="1"/>
    <xf numFmtId="0" fontId="1" fillId="0" borderId="0" xfId="0" applyFont="1" applyAlignment="1">
      <alignment wrapText="1"/>
    </xf>
    <xf numFmtId="164" fontId="3" fillId="0" borderId="0" xfId="0" applyNumberFormat="1" applyFont="1"/>
    <xf numFmtId="0" fontId="3" fillId="0" borderId="0" xfId="0" applyFont="1"/>
    <xf numFmtId="0" fontId="0" fillId="0" borderId="0" xfId="0" applyAlignment="1">
      <alignment vertical="center"/>
    </xf>
    <xf numFmtId="165" fontId="13" fillId="0" borderId="0" xfId="1" applyNumberFormat="1" applyFont="1" applyFill="1" applyBorder="1" applyAlignment="1">
      <alignment horizontal="center" vertical="center" shrinkToFit="1"/>
    </xf>
    <xf numFmtId="8" fontId="0" fillId="0" borderId="0" xfId="0" applyNumberFormat="1"/>
    <xf numFmtId="0" fontId="3" fillId="6" borderId="4" xfId="0" applyFont="1" applyFill="1" applyBorder="1" applyAlignment="1">
      <alignment vertical="center"/>
    </xf>
    <xf numFmtId="0" fontId="3" fillId="6" borderId="0" xfId="0" applyFont="1" applyFill="1" applyAlignment="1">
      <alignment vertical="center"/>
    </xf>
    <xf numFmtId="0" fontId="3" fillId="6" borderId="5" xfId="0" applyFont="1" applyFill="1" applyBorder="1" applyAlignment="1">
      <alignment vertical="center"/>
    </xf>
    <xf numFmtId="0" fontId="0" fillId="6" borderId="0" xfId="0" applyFill="1" applyAlignment="1">
      <alignment vertical="center"/>
    </xf>
    <xf numFmtId="0" fontId="0" fillId="6" borderId="5" xfId="0" applyFill="1" applyBorder="1" applyAlignment="1">
      <alignment vertical="center"/>
    </xf>
    <xf numFmtId="0" fontId="3" fillId="8" borderId="4" xfId="0" applyFont="1" applyFill="1" applyBorder="1" applyAlignment="1">
      <alignment horizontal="center" vertical="center"/>
    </xf>
    <xf numFmtId="0" fontId="3" fillId="8" borderId="0" xfId="0" applyFont="1" applyFill="1" applyAlignment="1">
      <alignment horizontal="center" vertical="center"/>
    </xf>
    <xf numFmtId="0" fontId="3" fillId="8" borderId="0" xfId="0" applyFont="1" applyFill="1" applyAlignment="1">
      <alignment horizontal="center" vertical="center" shrinkToFit="1"/>
    </xf>
    <xf numFmtId="0" fontId="3" fillId="8" borderId="13" xfId="0" applyFont="1" applyFill="1" applyBorder="1" applyAlignment="1">
      <alignment vertical="center" wrapText="1" shrinkToFit="1"/>
    </xf>
    <xf numFmtId="0" fontId="3" fillId="8" borderId="4" xfId="0" applyFont="1" applyFill="1" applyBorder="1" applyAlignment="1">
      <alignment vertical="center"/>
    </xf>
    <xf numFmtId="0" fontId="3" fillId="8" borderId="0" xfId="0" applyFont="1" applyFill="1" applyAlignment="1">
      <alignment vertical="center"/>
    </xf>
    <xf numFmtId="0" fontId="3" fillId="8" borderId="0" xfId="0" applyFont="1" applyFill="1" applyAlignment="1">
      <alignment vertical="center" shrinkToFit="1"/>
    </xf>
    <xf numFmtId="0" fontId="16" fillId="8" borderId="4" xfId="0" applyFont="1" applyFill="1" applyBorder="1" applyAlignment="1">
      <alignment horizontal="center" vertical="center" wrapText="1"/>
    </xf>
    <xf numFmtId="0" fontId="16" fillId="8" borderId="0" xfId="0" applyFont="1" applyFill="1" applyAlignment="1">
      <alignment horizontal="center" vertical="center" wrapText="1"/>
    </xf>
    <xf numFmtId="0" fontId="3" fillId="8" borderId="4" xfId="0" applyFont="1" applyFill="1" applyBorder="1" applyAlignment="1">
      <alignment vertical="center" shrinkToFit="1"/>
    </xf>
    <xf numFmtId="0" fontId="3" fillId="8" borderId="0" xfId="0" applyFont="1" applyFill="1" applyAlignment="1">
      <alignment vertical="center" wrapText="1" shrinkToFit="1"/>
    </xf>
    <xf numFmtId="0" fontId="3" fillId="8" borderId="4" xfId="0" applyFont="1" applyFill="1" applyBorder="1" applyAlignment="1">
      <alignment vertical="center" wrapText="1"/>
    </xf>
    <xf numFmtId="0" fontId="3" fillId="8" borderId="0" xfId="0" applyFont="1" applyFill="1" applyAlignment="1">
      <alignment vertical="center" wrapText="1"/>
    </xf>
    <xf numFmtId="0" fontId="2" fillId="8" borderId="5" xfId="0" applyFont="1" applyFill="1" applyBorder="1" applyAlignment="1">
      <alignment vertical="center"/>
    </xf>
    <xf numFmtId="0" fontId="3" fillId="8" borderId="5" xfId="0" applyFont="1" applyFill="1" applyBorder="1" applyAlignment="1">
      <alignment vertical="center"/>
    </xf>
    <xf numFmtId="0" fontId="3" fillId="8" borderId="5" xfId="0" applyFont="1" applyFill="1" applyBorder="1" applyAlignment="1">
      <alignment vertical="center" wrapText="1"/>
    </xf>
    <xf numFmtId="164" fontId="3" fillId="8" borderId="0" xfId="0" applyNumberFormat="1" applyFont="1" applyFill="1" applyAlignment="1">
      <alignment vertical="center"/>
    </xf>
    <xf numFmtId="2" fontId="3" fillId="8" borderId="0" xfId="0" applyNumberFormat="1" applyFont="1" applyFill="1" applyAlignment="1">
      <alignment vertical="center" shrinkToFit="1"/>
    </xf>
    <xf numFmtId="0" fontId="4" fillId="8" borderId="0" xfId="0" applyFont="1" applyFill="1" applyAlignment="1">
      <alignment vertical="center" wrapText="1" shrinkToFit="1"/>
    </xf>
    <xf numFmtId="2" fontId="3" fillId="8" borderId="0" xfId="0" applyNumberFormat="1" applyFont="1" applyFill="1" applyAlignment="1">
      <alignment horizontal="center" vertical="center" shrinkToFit="1"/>
    </xf>
    <xf numFmtId="0" fontId="1" fillId="8" borderId="4" xfId="0" applyFont="1" applyFill="1" applyBorder="1" applyAlignment="1">
      <alignment vertical="center"/>
    </xf>
    <xf numFmtId="0" fontId="1" fillId="8" borderId="0" xfId="0" applyFont="1" applyFill="1" applyAlignment="1">
      <alignment vertical="center"/>
    </xf>
    <xf numFmtId="0" fontId="0" fillId="8" borderId="5" xfId="0" applyFill="1" applyBorder="1" applyAlignment="1">
      <alignment vertical="center"/>
    </xf>
    <xf numFmtId="0" fontId="24" fillId="8" borderId="0" xfId="0" applyFont="1" applyFill="1" applyAlignment="1">
      <alignment vertical="center"/>
    </xf>
    <xf numFmtId="0" fontId="3" fillId="11" borderId="23" xfId="0" applyFont="1" applyFill="1" applyBorder="1" applyAlignment="1">
      <alignment vertical="center"/>
    </xf>
    <xf numFmtId="0" fontId="3" fillId="11" borderId="17" xfId="0" applyFont="1" applyFill="1" applyBorder="1" applyAlignment="1">
      <alignment vertical="center"/>
    </xf>
    <xf numFmtId="0" fontId="3" fillId="11" borderId="9" xfId="0" applyFont="1" applyFill="1" applyBorder="1" applyAlignment="1">
      <alignment vertical="center" shrinkToFit="1"/>
    </xf>
    <xf numFmtId="0" fontId="3" fillId="11" borderId="12" xfId="0" applyFont="1" applyFill="1" applyBorder="1" applyAlignment="1">
      <alignment vertical="center" shrinkToFit="1"/>
    </xf>
    <xf numFmtId="0" fontId="3" fillId="11" borderId="14" xfId="0" applyFont="1" applyFill="1" applyBorder="1" applyAlignment="1">
      <alignment vertical="center"/>
    </xf>
    <xf numFmtId="0" fontId="2" fillId="11" borderId="5" xfId="0" applyFont="1" applyFill="1" applyBorder="1" applyAlignment="1">
      <alignment vertical="center"/>
    </xf>
    <xf numFmtId="0" fontId="6" fillId="12" borderId="10" xfId="0" applyFont="1" applyFill="1" applyBorder="1" applyAlignment="1">
      <alignment vertical="center"/>
    </xf>
    <xf numFmtId="0" fontId="6" fillId="12" borderId="11" xfId="0" applyFont="1" applyFill="1" applyBorder="1" applyAlignment="1">
      <alignment vertical="center"/>
    </xf>
    <xf numFmtId="0" fontId="6" fillId="12" borderId="23" xfId="0" applyFont="1" applyFill="1" applyBorder="1" applyAlignment="1">
      <alignment vertical="center"/>
    </xf>
    <xf numFmtId="0" fontId="3" fillId="12" borderId="4" xfId="0" applyFont="1" applyFill="1" applyBorder="1" applyAlignment="1">
      <alignment vertical="center"/>
    </xf>
    <xf numFmtId="0" fontId="3" fillId="12" borderId="0" xfId="0" applyFont="1" applyFill="1" applyAlignment="1">
      <alignment vertical="center"/>
    </xf>
    <xf numFmtId="0" fontId="3" fillId="12" borderId="23" xfId="0" applyFont="1" applyFill="1" applyBorder="1" applyAlignment="1">
      <alignment vertical="center"/>
    </xf>
    <xf numFmtId="0" fontId="3" fillId="12" borderId="4" xfId="0" applyFont="1" applyFill="1" applyBorder="1" applyAlignment="1">
      <alignment vertical="center" wrapText="1"/>
    </xf>
    <xf numFmtId="0" fontId="3" fillId="12" borderId="23" xfId="0" applyFont="1" applyFill="1" applyBorder="1" applyAlignment="1">
      <alignment vertical="center" wrapText="1"/>
    </xf>
    <xf numFmtId="0" fontId="3" fillId="12" borderId="0" xfId="0" applyFont="1" applyFill="1" applyAlignment="1">
      <alignment horizontal="center" vertical="center" wrapText="1"/>
    </xf>
    <xf numFmtId="0" fontId="5" fillId="12" borderId="23" xfId="0" applyFont="1" applyFill="1" applyBorder="1" applyAlignment="1">
      <alignment vertical="center" wrapText="1"/>
    </xf>
    <xf numFmtId="0" fontId="3" fillId="12" borderId="13" xfId="0" applyFont="1" applyFill="1" applyBorder="1" applyAlignment="1">
      <alignment vertical="center" wrapText="1"/>
    </xf>
    <xf numFmtId="0" fontId="3" fillId="12" borderId="0" xfId="0" applyFont="1" applyFill="1" applyAlignment="1">
      <alignment vertical="center" wrapText="1"/>
    </xf>
    <xf numFmtId="0" fontId="3" fillId="12" borderId="9" xfId="0" applyFont="1" applyFill="1" applyBorder="1" applyAlignment="1">
      <alignment vertical="center" shrinkToFit="1"/>
    </xf>
    <xf numFmtId="0" fontId="3" fillId="12" borderId="10" xfId="0" applyFont="1" applyFill="1" applyBorder="1" applyAlignment="1">
      <alignment vertical="center" shrinkToFit="1"/>
    </xf>
    <xf numFmtId="0" fontId="2" fillId="12" borderId="5" xfId="0" applyFont="1" applyFill="1" applyBorder="1" applyAlignment="1">
      <alignment vertical="center"/>
    </xf>
    <xf numFmtId="0" fontId="3" fillId="12" borderId="18" xfId="0" applyFont="1" applyFill="1" applyBorder="1" applyAlignment="1">
      <alignment vertical="center" shrinkToFit="1"/>
    </xf>
    <xf numFmtId="0" fontId="3" fillId="12" borderId="0" xfId="0" applyFont="1" applyFill="1" applyAlignment="1">
      <alignment vertical="center" shrinkToFit="1"/>
    </xf>
    <xf numFmtId="0" fontId="22" fillId="12" borderId="0" xfId="0" applyFont="1" applyFill="1" applyAlignment="1">
      <alignment vertical="center"/>
    </xf>
    <xf numFmtId="0" fontId="3" fillId="12" borderId="5" xfId="0" applyFont="1" applyFill="1" applyBorder="1" applyAlignment="1">
      <alignment horizontal="center" vertical="center"/>
    </xf>
    <xf numFmtId="0" fontId="3" fillId="12" borderId="13" xfId="0" applyFont="1" applyFill="1" applyBorder="1" applyAlignment="1">
      <alignment vertical="center" shrinkToFit="1"/>
    </xf>
    <xf numFmtId="0" fontId="3" fillId="12" borderId="13" xfId="0" applyFont="1" applyFill="1" applyBorder="1" applyAlignment="1">
      <alignment vertical="center"/>
    </xf>
    <xf numFmtId="0" fontId="3" fillId="12" borderId="15" xfId="0" applyFont="1" applyFill="1" applyBorder="1" applyAlignment="1">
      <alignment vertical="center"/>
    </xf>
    <xf numFmtId="0" fontId="3" fillId="12" borderId="10" xfId="0" applyFont="1" applyFill="1" applyBorder="1" applyAlignment="1">
      <alignment vertical="center"/>
    </xf>
    <xf numFmtId="0" fontId="3" fillId="12" borderId="11" xfId="0" applyFont="1" applyFill="1" applyBorder="1" applyAlignment="1">
      <alignment vertical="center"/>
    </xf>
    <xf numFmtId="0" fontId="3" fillId="12" borderId="4" xfId="0" applyFont="1" applyFill="1" applyBorder="1" applyAlignment="1">
      <alignment horizontal="left" vertical="center"/>
    </xf>
    <xf numFmtId="0" fontId="11" fillId="12" borderId="15" xfId="0" applyFont="1" applyFill="1" applyBorder="1" applyAlignment="1">
      <alignment vertical="center"/>
    </xf>
    <xf numFmtId="0" fontId="11" fillId="12" borderId="10" xfId="0" applyFont="1" applyFill="1" applyBorder="1" applyAlignment="1">
      <alignment vertical="center"/>
    </xf>
    <xf numFmtId="0" fontId="11" fillId="12" borderId="11" xfId="0" applyFont="1" applyFill="1" applyBorder="1" applyAlignment="1">
      <alignment vertical="center"/>
    </xf>
    <xf numFmtId="0" fontId="11" fillId="12" borderId="4" xfId="0" applyFont="1" applyFill="1" applyBorder="1" applyAlignment="1">
      <alignment vertical="center"/>
    </xf>
    <xf numFmtId="0" fontId="11" fillId="12" borderId="0" xfId="0" applyFont="1" applyFill="1" applyAlignment="1">
      <alignment vertical="center"/>
    </xf>
    <xf numFmtId="0" fontId="11" fillId="12" borderId="23" xfId="0" applyFont="1" applyFill="1" applyBorder="1" applyAlignment="1">
      <alignment vertical="center"/>
    </xf>
    <xf numFmtId="0" fontId="12" fillId="12" borderId="0" xfId="0" applyFont="1" applyFill="1" applyAlignment="1">
      <alignment horizontal="center" vertical="center"/>
    </xf>
    <xf numFmtId="2" fontId="3" fillId="12" borderId="0" xfId="0" applyNumberFormat="1" applyFont="1" applyFill="1" applyAlignment="1">
      <alignment vertical="center" wrapText="1"/>
    </xf>
    <xf numFmtId="0" fontId="3" fillId="12" borderId="19" xfId="0" applyFont="1" applyFill="1" applyBorder="1" applyAlignment="1">
      <alignment vertical="center"/>
    </xf>
    <xf numFmtId="4" fontId="3" fillId="12" borderId="0" xfId="0" applyNumberFormat="1" applyFont="1" applyFill="1" applyAlignment="1">
      <alignment horizontal="center" vertical="center"/>
    </xf>
    <xf numFmtId="0" fontId="3" fillId="12" borderId="5" xfId="0" applyFont="1" applyFill="1" applyBorder="1" applyAlignment="1">
      <alignment vertical="center"/>
    </xf>
    <xf numFmtId="0" fontId="0" fillId="12" borderId="0" xfId="0" applyFill="1" applyAlignment="1">
      <alignment vertical="center"/>
    </xf>
    <xf numFmtId="0" fontId="22" fillId="12" borderId="0" xfId="0" applyFont="1" applyFill="1" applyAlignment="1">
      <alignment vertical="center" wrapText="1"/>
    </xf>
    <xf numFmtId="0" fontId="3" fillId="12" borderId="5" xfId="0" applyFont="1" applyFill="1" applyBorder="1" applyAlignment="1">
      <alignment vertical="center" wrapText="1"/>
    </xf>
    <xf numFmtId="2" fontId="3" fillId="12" borderId="0" xfId="0" applyNumberFormat="1" applyFont="1" applyFill="1" applyAlignment="1">
      <alignment horizontal="center" vertical="center" wrapText="1"/>
    </xf>
    <xf numFmtId="0" fontId="3" fillId="12" borderId="38" xfId="0" applyFont="1" applyFill="1" applyBorder="1" applyAlignment="1">
      <alignment vertical="center" wrapText="1"/>
    </xf>
    <xf numFmtId="0" fontId="3" fillId="12" borderId="36" xfId="0" applyFont="1" applyFill="1" applyBorder="1" applyAlignment="1">
      <alignment vertical="center" wrapText="1"/>
    </xf>
    <xf numFmtId="0" fontId="3" fillId="12" borderId="35" xfId="0" applyFont="1" applyFill="1" applyBorder="1" applyAlignment="1">
      <alignment vertical="center" wrapText="1"/>
    </xf>
    <xf numFmtId="0" fontId="3" fillId="12" borderId="39" xfId="0" applyFont="1" applyFill="1" applyBorder="1" applyAlignment="1">
      <alignment vertical="center" wrapText="1"/>
    </xf>
    <xf numFmtId="2" fontId="25" fillId="12" borderId="0" xfId="0" applyNumberFormat="1" applyFont="1" applyFill="1" applyAlignment="1">
      <alignment vertical="center" wrapText="1"/>
    </xf>
    <xf numFmtId="0" fontId="25" fillId="12" borderId="0" xfId="0" applyFont="1" applyFill="1" applyAlignment="1">
      <alignment vertical="center" shrinkToFit="1"/>
    </xf>
    <xf numFmtId="0" fontId="3" fillId="11" borderId="52" xfId="0" applyFont="1" applyFill="1" applyBorder="1" applyAlignment="1">
      <alignment vertical="center"/>
    </xf>
    <xf numFmtId="0" fontId="3" fillId="11" borderId="18" xfId="0" applyFont="1" applyFill="1" applyBorder="1" applyAlignment="1">
      <alignment vertical="center" shrinkToFit="1"/>
    </xf>
    <xf numFmtId="0" fontId="3" fillId="11" borderId="11" xfId="0" applyFont="1" applyFill="1" applyBorder="1" applyAlignment="1">
      <alignment vertical="center"/>
    </xf>
    <xf numFmtId="0" fontId="2" fillId="11" borderId="19" xfId="0" applyFont="1" applyFill="1" applyBorder="1" applyAlignment="1">
      <alignment vertical="center"/>
    </xf>
    <xf numFmtId="0" fontId="3" fillId="11" borderId="4" xfId="0" applyFont="1" applyFill="1" applyBorder="1" applyAlignment="1">
      <alignment vertical="center" shrinkToFit="1"/>
    </xf>
    <xf numFmtId="0" fontId="3" fillId="11" borderId="16" xfId="0" applyFont="1" applyFill="1" applyBorder="1" applyAlignment="1">
      <alignment vertical="center" shrinkToFit="1"/>
    </xf>
    <xf numFmtId="0" fontId="1" fillId="8" borderId="53" xfId="0" applyFont="1" applyFill="1" applyBorder="1"/>
    <xf numFmtId="0" fontId="1" fillId="8" borderId="54" xfId="0" applyFont="1" applyFill="1" applyBorder="1"/>
    <xf numFmtId="0" fontId="0" fillId="8" borderId="55" xfId="0" applyFill="1" applyBorder="1"/>
    <xf numFmtId="0" fontId="3" fillId="8" borderId="56" xfId="0" applyFont="1" applyFill="1" applyBorder="1" applyAlignment="1">
      <alignment horizontal="center" vertical="center"/>
    </xf>
    <xf numFmtId="0" fontId="2" fillId="8" borderId="57" xfId="0" applyFont="1" applyFill="1" applyBorder="1" applyAlignment="1">
      <alignment vertical="center"/>
    </xf>
    <xf numFmtId="0" fontId="3" fillId="8" borderId="56" xfId="0" applyFont="1" applyFill="1" applyBorder="1" applyAlignment="1">
      <alignment vertical="center"/>
    </xf>
    <xf numFmtId="0" fontId="3" fillId="8" borderId="57" xfId="0" applyFont="1" applyFill="1" applyBorder="1" applyAlignment="1">
      <alignment vertical="center"/>
    </xf>
    <xf numFmtId="0" fontId="3" fillId="8" borderId="48" xfId="0" applyFont="1" applyFill="1" applyBorder="1" applyAlignment="1">
      <alignment vertical="center" wrapText="1" shrinkToFit="1"/>
    </xf>
    <xf numFmtId="0" fontId="6" fillId="12" borderId="58" xfId="0" applyFont="1" applyFill="1" applyBorder="1" applyAlignment="1">
      <alignment vertical="center"/>
    </xf>
    <xf numFmtId="0" fontId="2" fillId="11" borderId="57" xfId="0" applyFont="1" applyFill="1" applyBorder="1" applyAlignment="1">
      <alignment vertical="center"/>
    </xf>
    <xf numFmtId="0" fontId="6" fillId="12" borderId="0" xfId="0" applyFont="1" applyFill="1" applyAlignment="1">
      <alignment vertical="center"/>
    </xf>
    <xf numFmtId="0" fontId="3" fillId="12" borderId="56" xfId="0" applyFont="1" applyFill="1" applyBorder="1" applyAlignment="1">
      <alignment vertical="center"/>
    </xf>
    <xf numFmtId="0" fontId="25" fillId="12" borderId="0" xfId="0" applyFont="1" applyFill="1" applyAlignment="1">
      <alignment horizontal="center" vertical="center"/>
    </xf>
    <xf numFmtId="0" fontId="3" fillId="12" borderId="56" xfId="0" applyFont="1" applyFill="1" applyBorder="1" applyAlignment="1">
      <alignment vertical="center" wrapText="1"/>
    </xf>
    <xf numFmtId="0" fontId="5" fillId="12" borderId="56" xfId="0" applyFont="1" applyFill="1" applyBorder="1" applyAlignment="1">
      <alignment vertical="center" wrapText="1"/>
    </xf>
    <xf numFmtId="0" fontId="5" fillId="12" borderId="0" xfId="0" applyFont="1" applyFill="1" applyAlignment="1">
      <alignment vertical="center" wrapText="1"/>
    </xf>
    <xf numFmtId="0" fontId="3" fillId="11" borderId="46" xfId="0" applyFont="1" applyFill="1" applyBorder="1" applyAlignment="1">
      <alignment vertical="center"/>
    </xf>
    <xf numFmtId="0" fontId="1" fillId="8" borderId="53" xfId="0" applyFont="1" applyFill="1" applyBorder="1" applyAlignment="1">
      <alignment vertical="center"/>
    </xf>
    <xf numFmtId="0" fontId="1" fillId="8" borderId="54" xfId="0" applyFont="1" applyFill="1" applyBorder="1" applyAlignment="1">
      <alignment vertical="center"/>
    </xf>
    <xf numFmtId="0" fontId="0" fillId="8" borderId="55" xfId="0" applyFill="1" applyBorder="1" applyAlignment="1">
      <alignment vertical="center"/>
    </xf>
    <xf numFmtId="0" fontId="1" fillId="8" borderId="53" xfId="0" applyFont="1" applyFill="1" applyBorder="1" applyAlignment="1">
      <alignment horizontal="center" vertical="center"/>
    </xf>
    <xf numFmtId="0" fontId="1" fillId="8" borderId="54" xfId="0" applyFont="1" applyFill="1" applyBorder="1" applyAlignment="1">
      <alignment horizontal="center" vertical="center"/>
    </xf>
    <xf numFmtId="0" fontId="3" fillId="12" borderId="58" xfId="0" applyFont="1" applyFill="1" applyBorder="1" applyAlignment="1">
      <alignment vertical="center"/>
    </xf>
    <xf numFmtId="0" fontId="25" fillId="12" borderId="0" xfId="0" applyFont="1" applyFill="1" applyAlignment="1">
      <alignment vertical="center" wrapText="1"/>
    </xf>
    <xf numFmtId="0" fontId="3" fillId="12" borderId="56" xfId="0" applyFont="1" applyFill="1" applyBorder="1" applyAlignment="1">
      <alignment horizontal="left" vertical="center"/>
    </xf>
    <xf numFmtId="0" fontId="3" fillId="8" borderId="56" xfId="0" applyFont="1" applyFill="1" applyBorder="1" applyAlignment="1">
      <alignment vertical="center" wrapText="1"/>
    </xf>
    <xf numFmtId="0" fontId="3" fillId="12" borderId="62" xfId="0" applyFont="1" applyFill="1" applyBorder="1" applyAlignment="1">
      <alignment vertical="center"/>
    </xf>
    <xf numFmtId="0" fontId="3" fillId="12" borderId="57" xfId="0" applyFont="1" applyFill="1" applyBorder="1" applyAlignment="1">
      <alignment vertical="center"/>
    </xf>
    <xf numFmtId="0" fontId="3" fillId="12" borderId="57" xfId="0" applyFont="1" applyFill="1" applyBorder="1" applyAlignment="1">
      <alignment vertical="center" wrapText="1"/>
    </xf>
    <xf numFmtId="0" fontId="3" fillId="12" borderId="50" xfId="0" applyFont="1" applyFill="1" applyBorder="1" applyAlignment="1">
      <alignment vertical="center" wrapText="1"/>
    </xf>
    <xf numFmtId="0" fontId="3" fillId="12" borderId="51" xfId="0" applyFont="1" applyFill="1" applyBorder="1" applyAlignment="1">
      <alignment vertical="center" wrapText="1"/>
    </xf>
    <xf numFmtId="0" fontId="3" fillId="3" borderId="40" xfId="0" applyFont="1" applyFill="1" applyBorder="1" applyAlignment="1" applyProtection="1">
      <alignment horizontal="center" vertical="center"/>
      <protection locked="0"/>
    </xf>
    <xf numFmtId="0" fontId="3" fillId="3" borderId="26" xfId="0" applyFont="1" applyFill="1" applyBorder="1" applyAlignment="1" applyProtection="1">
      <alignment vertical="center"/>
      <protection locked="0"/>
    </xf>
    <xf numFmtId="0" fontId="3" fillId="3" borderId="24" xfId="0" applyFont="1" applyFill="1" applyBorder="1" applyAlignment="1" applyProtection="1">
      <alignment vertical="center"/>
      <protection locked="0"/>
    </xf>
    <xf numFmtId="0" fontId="3" fillId="3" borderId="24"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25" xfId="0" applyFont="1" applyFill="1" applyBorder="1" applyAlignment="1" applyProtection="1">
      <alignment vertical="center"/>
      <protection locked="0"/>
    </xf>
    <xf numFmtId="2" fontId="3" fillId="3" borderId="40" xfId="0" applyNumberFormat="1" applyFont="1" applyFill="1" applyBorder="1" applyAlignment="1" applyProtection="1">
      <alignment horizontal="center" vertical="center"/>
      <protection locked="0"/>
    </xf>
    <xf numFmtId="14" fontId="3" fillId="3" borderId="40" xfId="0" applyNumberFormat="1" applyFont="1" applyFill="1" applyBorder="1" applyAlignment="1" applyProtection="1">
      <alignment horizontal="center" vertical="center"/>
      <protection locked="0"/>
    </xf>
    <xf numFmtId="4" fontId="3" fillId="3" borderId="40" xfId="0" applyNumberFormat="1" applyFont="1" applyFill="1" applyBorder="1" applyAlignment="1" applyProtection="1">
      <alignment horizontal="center" vertical="center"/>
      <protection locked="0"/>
    </xf>
    <xf numFmtId="0" fontId="3" fillId="11" borderId="46" xfId="0" applyFont="1" applyFill="1" applyBorder="1" applyAlignment="1" applyProtection="1">
      <alignment vertical="center"/>
      <protection locked="0"/>
    </xf>
    <xf numFmtId="164" fontId="3" fillId="3" borderId="42" xfId="0" applyNumberFormat="1"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shrinkToFit="1"/>
      <protection locked="0"/>
    </xf>
    <xf numFmtId="0" fontId="3" fillId="12" borderId="0" xfId="0" applyFont="1" applyFill="1" applyAlignment="1" applyProtection="1">
      <alignment horizontal="center" vertical="center"/>
      <protection hidden="1"/>
    </xf>
    <xf numFmtId="0" fontId="3" fillId="12" borderId="0" xfId="0" applyFont="1" applyFill="1" applyAlignment="1" applyProtection="1">
      <alignment horizontal="center" vertical="center" wrapText="1"/>
      <protection hidden="1"/>
    </xf>
    <xf numFmtId="0" fontId="22" fillId="12" borderId="0" xfId="0" applyFont="1" applyFill="1" applyAlignment="1" applyProtection="1">
      <alignment vertical="center"/>
      <protection hidden="1"/>
    </xf>
    <xf numFmtId="0" fontId="22" fillId="12" borderId="0" xfId="0" applyFont="1" applyFill="1" applyAlignment="1" applyProtection="1">
      <alignment horizontal="left" vertical="center" shrinkToFit="1"/>
      <protection hidden="1"/>
    </xf>
    <xf numFmtId="0" fontId="3" fillId="12" borderId="0" xfId="0" applyFont="1" applyFill="1" applyAlignment="1" applyProtection="1">
      <alignment vertical="center" shrinkToFit="1"/>
      <protection hidden="1"/>
    </xf>
    <xf numFmtId="0" fontId="11" fillId="12" borderId="0" xfId="0" applyFont="1" applyFill="1" applyAlignment="1" applyProtection="1">
      <alignment horizontal="center" vertical="center"/>
      <protection hidden="1"/>
    </xf>
    <xf numFmtId="164" fontId="22" fillId="12" borderId="0" xfId="0" applyNumberFormat="1" applyFont="1" applyFill="1" applyAlignment="1" applyProtection="1">
      <alignment horizontal="right" vertical="center" wrapText="1"/>
      <protection hidden="1"/>
    </xf>
    <xf numFmtId="4" fontId="3" fillId="12" borderId="0" xfId="0" applyNumberFormat="1" applyFont="1" applyFill="1" applyAlignment="1" applyProtection="1">
      <alignment horizontal="center" vertical="center"/>
      <protection hidden="1"/>
    </xf>
    <xf numFmtId="2" fontId="3" fillId="12" borderId="0" xfId="0" applyNumberFormat="1" applyFont="1" applyFill="1" applyAlignment="1" applyProtection="1">
      <alignment horizontal="center" vertical="center" wrapText="1"/>
      <protection hidden="1"/>
    </xf>
    <xf numFmtId="0" fontId="3" fillId="12" borderId="10" xfId="0" applyFont="1" applyFill="1" applyBorder="1" applyAlignment="1" applyProtection="1">
      <alignment horizontal="center" vertical="center"/>
      <protection hidden="1"/>
    </xf>
    <xf numFmtId="0" fontId="0" fillId="12" borderId="0" xfId="0" applyFill="1" applyAlignment="1" applyProtection="1">
      <alignment vertical="center"/>
      <protection hidden="1"/>
    </xf>
    <xf numFmtId="0" fontId="0" fillId="3" borderId="0" xfId="0" applyFill="1"/>
    <xf numFmtId="0" fontId="1" fillId="3" borderId="0" xfId="0" applyFont="1" applyFill="1"/>
    <xf numFmtId="0" fontId="0" fillId="3" borderId="0" xfId="0" applyFill="1" applyAlignment="1">
      <alignment horizontal="left" indent="1"/>
    </xf>
    <xf numFmtId="0" fontId="2" fillId="8" borderId="0" xfId="0" applyFont="1" applyFill="1" applyAlignment="1">
      <alignment vertical="center" wrapText="1"/>
    </xf>
    <xf numFmtId="0" fontId="2" fillId="8" borderId="69" xfId="0" applyFont="1" applyFill="1" applyBorder="1" applyAlignment="1">
      <alignment vertical="center" wrapText="1"/>
    </xf>
    <xf numFmtId="164" fontId="3" fillId="3" borderId="10" xfId="0" applyNumberFormat="1" applyFont="1" applyFill="1" applyBorder="1" applyAlignment="1" applyProtection="1">
      <alignment horizontal="center" vertical="center"/>
      <protection locked="0"/>
    </xf>
    <xf numFmtId="164" fontId="3" fillId="3" borderId="11" xfId="0" applyNumberFormat="1" applyFont="1" applyFill="1" applyBorder="1" applyAlignment="1" applyProtection="1">
      <alignment horizontal="center" vertical="center"/>
      <protection locked="0"/>
    </xf>
    <xf numFmtId="164" fontId="3" fillId="3" borderId="13" xfId="0" applyNumberFormat="1" applyFont="1" applyFill="1" applyBorder="1" applyAlignment="1" applyProtection="1">
      <alignment horizontal="center" vertical="center"/>
      <protection locked="0"/>
    </xf>
    <xf numFmtId="164" fontId="3" fillId="3" borderId="14" xfId="0" applyNumberFormat="1" applyFont="1" applyFill="1" applyBorder="1" applyAlignment="1" applyProtection="1">
      <alignment horizontal="center" vertical="center"/>
      <protection locked="0"/>
    </xf>
    <xf numFmtId="0" fontId="3" fillId="7" borderId="24" xfId="0" applyFont="1" applyFill="1" applyBorder="1" applyAlignment="1" applyProtection="1">
      <alignment horizontal="center" vertical="center"/>
      <protection hidden="1"/>
    </xf>
    <xf numFmtId="0" fontId="3" fillId="7" borderId="26" xfId="0" applyFont="1" applyFill="1" applyBorder="1" applyAlignment="1" applyProtection="1">
      <alignment horizontal="center" vertical="center"/>
      <protection hidden="1"/>
    </xf>
    <xf numFmtId="0" fontId="3" fillId="7" borderId="24" xfId="0" applyFont="1" applyFill="1" applyBorder="1" applyAlignment="1" applyProtection="1">
      <alignment horizontal="center" vertical="center" shrinkToFit="1"/>
      <protection hidden="1"/>
    </xf>
    <xf numFmtId="0" fontId="4" fillId="7" borderId="26" xfId="0" applyFont="1" applyFill="1" applyBorder="1" applyAlignment="1" applyProtection="1">
      <alignment vertical="center"/>
      <protection hidden="1"/>
    </xf>
    <xf numFmtId="0" fontId="3" fillId="8" borderId="13" xfId="0" applyFont="1" applyFill="1" applyBorder="1" applyAlignment="1">
      <alignment vertical="center" wrapText="1"/>
    </xf>
    <xf numFmtId="0" fontId="0" fillId="8" borderId="0" xfId="0" applyFill="1"/>
    <xf numFmtId="0" fontId="4" fillId="8" borderId="20" xfId="0" applyFont="1" applyFill="1" applyBorder="1" applyAlignment="1" applyProtection="1">
      <alignment vertical="center"/>
      <protection hidden="1"/>
    </xf>
    <xf numFmtId="0" fontId="3" fillId="8" borderId="5" xfId="0" applyFont="1" applyFill="1" applyBorder="1" applyAlignment="1" applyProtection="1">
      <alignment horizontal="center" vertical="center"/>
      <protection hidden="1"/>
    </xf>
    <xf numFmtId="164" fontId="3" fillId="8" borderId="33" xfId="0" applyNumberFormat="1" applyFont="1" applyFill="1" applyBorder="1" applyAlignment="1" applyProtection="1">
      <alignment vertical="center"/>
      <protection hidden="1"/>
    </xf>
    <xf numFmtId="164" fontId="22" fillId="12" borderId="0" xfId="0" applyNumberFormat="1" applyFont="1" applyFill="1" applyAlignment="1" applyProtection="1">
      <alignment horizontal="left" vertical="top" wrapText="1"/>
      <protection hidden="1"/>
    </xf>
    <xf numFmtId="0" fontId="4" fillId="7" borderId="26" xfId="0" applyFont="1" applyFill="1" applyBorder="1" applyAlignment="1" applyProtection="1">
      <alignment horizontal="center" vertical="center"/>
      <protection hidden="1"/>
    </xf>
    <xf numFmtId="0" fontId="4" fillId="6" borderId="4"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5" xfId="0" applyFont="1" applyFill="1" applyBorder="1" applyAlignment="1">
      <alignment horizontal="left" vertical="center" wrapText="1"/>
    </xf>
    <xf numFmtId="0" fontId="32" fillId="6" borderId="0" xfId="0" applyFont="1" applyFill="1" applyAlignment="1">
      <alignment horizontal="left" vertical="center"/>
    </xf>
    <xf numFmtId="0" fontId="32" fillId="6" borderId="5" xfId="0" applyFont="1" applyFill="1" applyBorder="1" applyAlignment="1">
      <alignment horizontal="left" vertical="center"/>
    </xf>
    <xf numFmtId="0" fontId="14" fillId="6" borderId="4"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5" xfId="0" applyFont="1" applyFill="1" applyBorder="1" applyAlignment="1">
      <alignment horizontal="left" vertical="center" wrapText="1"/>
    </xf>
    <xf numFmtId="0" fontId="4" fillId="6" borderId="0" xfId="0" applyFont="1" applyFill="1" applyAlignment="1">
      <alignment vertical="center" wrapText="1"/>
    </xf>
    <xf numFmtId="0" fontId="4" fillId="6" borderId="5" xfId="0" applyFont="1" applyFill="1" applyBorder="1" applyAlignment="1">
      <alignment vertical="center" wrapText="1"/>
    </xf>
    <xf numFmtId="0" fontId="14" fillId="6" borderId="4" xfId="0" applyFont="1" applyFill="1" applyBorder="1" applyAlignment="1">
      <alignment horizontal="left" vertical="center"/>
    </xf>
    <xf numFmtId="0" fontId="14" fillId="6" borderId="0" xfId="0" applyFont="1" applyFill="1" applyAlignment="1">
      <alignment horizontal="left" vertical="center"/>
    </xf>
    <xf numFmtId="0" fontId="14" fillId="6" borderId="5" xfId="0" applyFont="1" applyFill="1" applyBorder="1" applyAlignment="1">
      <alignment horizontal="left" vertical="center"/>
    </xf>
    <xf numFmtId="0" fontId="23" fillId="4" borderId="1" xfId="0" applyFont="1" applyFill="1" applyBorder="1" applyAlignment="1">
      <alignment horizontal="right" vertical="center"/>
    </xf>
    <xf numFmtId="0" fontId="23" fillId="4" borderId="2" xfId="0" applyFont="1" applyFill="1" applyBorder="1" applyAlignment="1">
      <alignment horizontal="right" vertical="center"/>
    </xf>
    <xf numFmtId="0" fontId="23" fillId="4" borderId="3" xfId="0" applyFont="1" applyFill="1" applyBorder="1" applyAlignment="1">
      <alignment horizontal="right" vertical="center"/>
    </xf>
    <xf numFmtId="0" fontId="23" fillId="4" borderId="4" xfId="0" applyFont="1" applyFill="1" applyBorder="1" applyAlignment="1">
      <alignment horizontal="right" vertical="center"/>
    </xf>
    <xf numFmtId="0" fontId="23" fillId="4" borderId="0" xfId="0" applyFont="1" applyFill="1" applyAlignment="1">
      <alignment horizontal="right" vertical="center"/>
    </xf>
    <xf numFmtId="0" fontId="23" fillId="4" borderId="5" xfId="0" applyFont="1" applyFill="1" applyBorder="1" applyAlignment="1">
      <alignment horizontal="right" vertical="center"/>
    </xf>
    <xf numFmtId="0" fontId="23" fillId="4" borderId="6" xfId="0" applyFont="1" applyFill="1" applyBorder="1" applyAlignment="1">
      <alignment horizontal="right" vertical="center"/>
    </xf>
    <xf numFmtId="0" fontId="23" fillId="4" borderId="7" xfId="0" applyFont="1" applyFill="1" applyBorder="1" applyAlignment="1">
      <alignment horizontal="right" vertical="center"/>
    </xf>
    <xf numFmtId="0" fontId="23" fillId="4" borderId="8" xfId="0" applyFont="1" applyFill="1" applyBorder="1" applyAlignment="1">
      <alignment horizontal="right" vertical="center"/>
    </xf>
    <xf numFmtId="0" fontId="4" fillId="6" borderId="4" xfId="0" applyFont="1" applyFill="1" applyBorder="1" applyAlignment="1">
      <alignment horizontal="left" vertical="center"/>
    </xf>
    <xf numFmtId="0" fontId="4" fillId="6" borderId="0" xfId="0" applyFont="1" applyFill="1" applyAlignment="1">
      <alignment horizontal="left" vertical="center"/>
    </xf>
    <xf numFmtId="0" fontId="4" fillId="6" borderId="5" xfId="0" applyFont="1" applyFill="1" applyBorder="1" applyAlignment="1">
      <alignment horizontal="left" vertical="center"/>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0" xfId="0" applyFont="1" applyFill="1" applyAlignment="1">
      <alignment vertical="center"/>
    </xf>
    <xf numFmtId="0" fontId="4" fillId="6" borderId="5" xfId="0" applyFont="1" applyFill="1" applyBorder="1" applyAlignment="1">
      <alignment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3" fillId="8" borderId="4" xfId="0" applyFont="1" applyFill="1" applyBorder="1" applyAlignment="1">
      <alignment vertical="center"/>
    </xf>
    <xf numFmtId="0" fontId="3" fillId="8" borderId="0" xfId="0" applyFont="1" applyFill="1" applyAlignment="1">
      <alignment vertical="center"/>
    </xf>
    <xf numFmtId="0" fontId="3" fillId="8" borderId="5" xfId="0" applyFont="1" applyFill="1" applyBorder="1" applyAlignment="1">
      <alignment vertical="center"/>
    </xf>
    <xf numFmtId="0" fontId="3" fillId="8" borderId="16" xfId="0" applyFont="1" applyFill="1" applyBorder="1" applyAlignment="1">
      <alignment vertical="center" wrapText="1" shrinkToFit="1"/>
    </xf>
    <xf numFmtId="0" fontId="3" fillId="8" borderId="13" xfId="0" applyFont="1" applyFill="1" applyBorder="1" applyAlignment="1">
      <alignment vertical="center" wrapText="1" shrinkToFit="1"/>
    </xf>
    <xf numFmtId="0" fontId="3" fillId="8" borderId="20" xfId="0" applyFont="1" applyFill="1" applyBorder="1" applyAlignment="1">
      <alignment vertical="center" wrapText="1" shrinkToFit="1"/>
    </xf>
    <xf numFmtId="0" fontId="3" fillId="9" borderId="15" xfId="0" applyFont="1" applyFill="1" applyBorder="1" applyAlignment="1">
      <alignment horizontal="center" vertical="center" shrinkToFit="1"/>
    </xf>
    <xf numFmtId="0" fontId="3" fillId="9" borderId="10" xfId="0" applyFont="1" applyFill="1" applyBorder="1" applyAlignment="1">
      <alignment horizontal="center" vertical="center" shrinkToFit="1"/>
    </xf>
    <xf numFmtId="0" fontId="3" fillId="9" borderId="16" xfId="0" applyFont="1" applyFill="1" applyBorder="1" applyAlignment="1">
      <alignment horizontal="center" vertical="center" shrinkToFit="1"/>
    </xf>
    <xf numFmtId="0" fontId="3" fillId="9" borderId="13" xfId="0" applyFont="1" applyFill="1" applyBorder="1" applyAlignment="1">
      <alignment horizontal="center" vertical="center" shrinkToFit="1"/>
    </xf>
    <xf numFmtId="0" fontId="3" fillId="10" borderId="15" xfId="0" applyFont="1" applyFill="1" applyBorder="1" applyAlignment="1">
      <alignment horizontal="center" vertical="center" shrinkToFit="1"/>
    </xf>
    <xf numFmtId="0" fontId="3" fillId="10" borderId="10" xfId="0" applyFont="1" applyFill="1" applyBorder="1" applyAlignment="1">
      <alignment horizontal="center" vertical="center" shrinkToFit="1"/>
    </xf>
    <xf numFmtId="0" fontId="3" fillId="10" borderId="16" xfId="0" applyFont="1" applyFill="1" applyBorder="1" applyAlignment="1">
      <alignment horizontal="center" vertical="center" shrinkToFit="1"/>
    </xf>
    <xf numFmtId="0" fontId="3" fillId="10" borderId="13" xfId="0" applyFont="1" applyFill="1" applyBorder="1" applyAlignment="1">
      <alignment horizontal="center" vertical="center" shrinkToFit="1"/>
    </xf>
    <xf numFmtId="44" fontId="15" fillId="5" borderId="10" xfId="1" applyFont="1" applyFill="1" applyBorder="1" applyAlignment="1" applyProtection="1">
      <alignment horizontal="center" vertical="center" shrinkToFit="1"/>
      <protection hidden="1"/>
    </xf>
    <xf numFmtId="44" fontId="15" fillId="5" borderId="13" xfId="1" applyFont="1" applyFill="1" applyBorder="1" applyAlignment="1" applyProtection="1">
      <alignment horizontal="center" vertical="center" shrinkToFit="1"/>
      <protection hidden="1"/>
    </xf>
    <xf numFmtId="164" fontId="3" fillId="2" borderId="10" xfId="1" applyNumberFormat="1" applyFont="1" applyFill="1" applyBorder="1" applyAlignment="1" applyProtection="1">
      <alignment horizontal="center" vertical="center" shrinkToFit="1"/>
      <protection hidden="1"/>
    </xf>
    <xf numFmtId="164" fontId="3" fillId="2" borderId="13" xfId="1" applyNumberFormat="1" applyFont="1" applyFill="1" applyBorder="1" applyAlignment="1" applyProtection="1">
      <alignment horizontal="center" vertical="center" shrinkToFit="1"/>
      <protection hidden="1"/>
    </xf>
    <xf numFmtId="0" fontId="3" fillId="10" borderId="10" xfId="0" applyFont="1" applyFill="1" applyBorder="1" applyAlignment="1">
      <alignment horizontal="center" vertical="center"/>
    </xf>
    <xf numFmtId="0" fontId="3" fillId="10" borderId="13" xfId="0" applyFont="1" applyFill="1" applyBorder="1" applyAlignment="1">
      <alignment horizontal="center" vertical="center"/>
    </xf>
    <xf numFmtId="0" fontId="3" fillId="3" borderId="10"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9" borderId="10" xfId="0" applyFont="1" applyFill="1" applyBorder="1" applyAlignment="1">
      <alignment horizontal="center" vertical="center"/>
    </xf>
    <xf numFmtId="0" fontId="3" fillId="9" borderId="13" xfId="0" applyFont="1" applyFill="1" applyBorder="1" applyAlignment="1">
      <alignment horizontal="center" vertical="center"/>
    </xf>
    <xf numFmtId="164" fontId="3" fillId="3" borderId="11" xfId="1" applyNumberFormat="1" applyFont="1" applyFill="1" applyBorder="1" applyAlignment="1" applyProtection="1">
      <alignment horizontal="center" vertical="center"/>
      <protection locked="0"/>
    </xf>
    <xf numFmtId="164" fontId="3" fillId="3" borderId="14" xfId="1" applyNumberFormat="1" applyFont="1" applyFill="1" applyBorder="1" applyAlignment="1" applyProtection="1">
      <alignment horizontal="center" vertical="center"/>
      <protection locked="0"/>
    </xf>
    <xf numFmtId="0" fontId="4" fillId="7" borderId="41" xfId="0" applyFont="1" applyFill="1" applyBorder="1" applyAlignment="1" applyProtection="1">
      <alignment horizontal="center" vertical="center"/>
      <protection hidden="1"/>
    </xf>
    <xf numFmtId="0" fontId="4" fillId="7" borderId="33" xfId="0" applyFont="1" applyFill="1" applyBorder="1" applyAlignment="1" applyProtection="1">
      <alignment horizontal="center" vertical="center"/>
      <protection hidden="1"/>
    </xf>
    <xf numFmtId="0" fontId="4" fillId="7" borderId="34" xfId="0" applyFont="1" applyFill="1" applyBorder="1" applyAlignment="1" applyProtection="1">
      <alignment horizontal="center" vertical="center"/>
      <protection hidden="1"/>
    </xf>
    <xf numFmtId="0" fontId="3" fillId="8" borderId="9"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4" xfId="0" applyFont="1" applyFill="1" applyBorder="1" applyAlignment="1">
      <alignment horizontal="center" vertical="center" wrapText="1"/>
    </xf>
    <xf numFmtId="164" fontId="3" fillId="7" borderId="40" xfId="0" applyNumberFormat="1" applyFont="1" applyFill="1" applyBorder="1" applyAlignment="1" applyProtection="1">
      <alignment horizontal="center" vertical="center" shrinkToFit="1"/>
      <protection hidden="1"/>
    </xf>
    <xf numFmtId="0" fontId="3" fillId="8" borderId="0" xfId="0" applyFont="1" applyFill="1" applyAlignment="1">
      <alignment horizontal="center" vertical="center"/>
    </xf>
    <xf numFmtId="0" fontId="3" fillId="3" borderId="40" xfId="0" applyFont="1" applyFill="1" applyBorder="1" applyAlignment="1" applyProtection="1">
      <alignment horizontal="center" vertical="center"/>
      <protection locked="0"/>
    </xf>
    <xf numFmtId="0" fontId="3" fillId="8" borderId="4" xfId="0" applyFont="1" applyFill="1" applyBorder="1" applyAlignment="1">
      <alignment horizontal="center" vertical="center" wrapText="1" shrinkToFit="1"/>
    </xf>
    <xf numFmtId="0" fontId="3" fillId="8" borderId="0" xfId="0" applyFont="1" applyFill="1" applyAlignment="1">
      <alignment horizontal="center" vertical="center" wrapText="1" shrinkToFit="1"/>
    </xf>
    <xf numFmtId="0" fontId="3" fillId="8" borderId="4" xfId="0" applyFont="1" applyFill="1" applyBorder="1" applyAlignment="1">
      <alignment horizontal="center" vertical="center"/>
    </xf>
    <xf numFmtId="14" fontId="3" fillId="3" borderId="40" xfId="0" applyNumberFormat="1" applyFont="1" applyFill="1" applyBorder="1" applyAlignment="1" applyProtection="1">
      <alignment horizontal="center" vertical="center"/>
      <protection locked="0"/>
    </xf>
    <xf numFmtId="0" fontId="3" fillId="7" borderId="40" xfId="0" applyFont="1" applyFill="1" applyBorder="1" applyAlignment="1" applyProtection="1">
      <alignment horizontal="center" vertical="center"/>
      <protection hidden="1"/>
    </xf>
    <xf numFmtId="0" fontId="3" fillId="3" borderId="10" xfId="0" applyFont="1" applyFill="1" applyBorder="1" applyAlignment="1" applyProtection="1">
      <alignment vertical="center"/>
      <protection locked="0"/>
    </xf>
    <xf numFmtId="0" fontId="3" fillId="3" borderId="19"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0" xfId="0" applyFont="1" applyFill="1" applyAlignment="1" applyProtection="1">
      <alignment vertical="center"/>
      <protection locked="0"/>
    </xf>
    <xf numFmtId="0" fontId="3" fillId="3" borderId="5" xfId="0" applyFont="1" applyFill="1" applyBorder="1" applyAlignment="1" applyProtection="1">
      <alignment vertical="center"/>
      <protection locked="0"/>
    </xf>
    <xf numFmtId="0" fontId="3" fillId="3" borderId="17" xfId="0" applyFont="1" applyFill="1" applyBorder="1" applyAlignment="1" applyProtection="1">
      <alignment vertical="center"/>
      <protection locked="0"/>
    </xf>
    <xf numFmtId="0" fontId="3" fillId="3" borderId="22" xfId="0" applyFont="1" applyFill="1" applyBorder="1" applyAlignment="1" applyProtection="1">
      <alignment vertical="center"/>
      <protection locked="0"/>
    </xf>
    <xf numFmtId="0" fontId="3" fillId="3" borderId="21" xfId="0" applyFont="1" applyFill="1" applyBorder="1" applyAlignment="1" applyProtection="1">
      <alignment vertical="center"/>
      <protection locked="0"/>
    </xf>
    <xf numFmtId="0" fontId="3" fillId="9" borderId="15" xfId="0" applyFont="1" applyFill="1" applyBorder="1" applyAlignment="1">
      <alignment vertical="center"/>
    </xf>
    <xf numFmtId="0" fontId="3" fillId="9" borderId="10" xfId="0" applyFont="1" applyFill="1" applyBorder="1" applyAlignment="1">
      <alignment vertical="center"/>
    </xf>
    <xf numFmtId="0" fontId="3" fillId="11" borderId="15" xfId="0" applyFont="1" applyFill="1" applyBorder="1" applyAlignment="1">
      <alignment horizontal="center" vertical="center"/>
    </xf>
    <xf numFmtId="0" fontId="3" fillId="11" borderId="11" xfId="0" applyFont="1" applyFill="1" applyBorder="1" applyAlignment="1">
      <alignment horizontal="center" vertical="center"/>
    </xf>
    <xf numFmtId="0" fontId="3" fillId="11" borderId="16" xfId="0" applyFont="1" applyFill="1" applyBorder="1" applyAlignment="1">
      <alignment horizontal="center" vertical="center"/>
    </xf>
    <xf numFmtId="0" fontId="3" fillId="11" borderId="14" xfId="0" applyFont="1" applyFill="1" applyBorder="1" applyAlignment="1">
      <alignment horizontal="center" vertical="center"/>
    </xf>
    <xf numFmtId="0" fontId="6" fillId="12" borderId="0" xfId="0" applyFont="1" applyFill="1" applyAlignment="1">
      <alignment horizontal="center" vertical="center"/>
    </xf>
    <xf numFmtId="0" fontId="26" fillId="12" borderId="0" xfId="0" applyFont="1" applyFill="1" applyAlignment="1">
      <alignment horizontal="center" vertical="center" shrinkToFit="1"/>
    </xf>
    <xf numFmtId="0" fontId="25" fillId="12" borderId="0" xfId="0" applyFont="1" applyFill="1" applyAlignment="1">
      <alignment horizontal="center" vertical="center" shrinkToFit="1"/>
    </xf>
    <xf numFmtId="16" fontId="3" fillId="3" borderId="40" xfId="0" applyNumberFormat="1" applyFont="1" applyFill="1" applyBorder="1" applyAlignment="1" applyProtection="1">
      <alignment horizontal="center" vertical="center"/>
      <protection locked="0"/>
    </xf>
    <xf numFmtId="0" fontId="3" fillId="11" borderId="4" xfId="0" applyFont="1" applyFill="1" applyBorder="1" applyAlignment="1">
      <alignment horizontal="center" vertical="center" wrapText="1"/>
    </xf>
    <xf numFmtId="0" fontId="3" fillId="11" borderId="23" xfId="0" applyFont="1" applyFill="1" applyBorder="1" applyAlignment="1">
      <alignment horizontal="center" vertical="center" wrapText="1"/>
    </xf>
    <xf numFmtId="0" fontId="3" fillId="9" borderId="9" xfId="0" applyFont="1" applyFill="1" applyBorder="1" applyAlignment="1">
      <alignment horizontal="center" vertical="center" shrinkToFit="1"/>
    </xf>
    <xf numFmtId="0" fontId="3" fillId="9" borderId="18" xfId="0" applyFont="1" applyFill="1" applyBorder="1" applyAlignment="1">
      <alignment horizontal="center" vertical="center" shrinkToFit="1"/>
    </xf>
    <xf numFmtId="0" fontId="3" fillId="9" borderId="0" xfId="0" applyFont="1" applyFill="1" applyAlignment="1">
      <alignment horizontal="center" vertical="center" shrinkToFit="1"/>
    </xf>
    <xf numFmtId="0" fontId="3" fillId="8" borderId="9" xfId="0" applyFont="1" applyFill="1" applyBorder="1" applyAlignment="1">
      <alignment horizontal="center" vertical="center" wrapText="1" shrinkToFit="1"/>
    </xf>
    <xf numFmtId="0" fontId="3" fillId="8" borderId="10" xfId="0" applyFont="1" applyFill="1" applyBorder="1" applyAlignment="1">
      <alignment horizontal="center" vertical="center" wrapText="1" shrinkToFit="1"/>
    </xf>
    <xf numFmtId="0" fontId="3" fillId="8" borderId="11" xfId="0" applyFont="1" applyFill="1" applyBorder="1" applyAlignment="1">
      <alignment horizontal="center" vertical="center" wrapText="1" shrinkToFit="1"/>
    </xf>
    <xf numFmtId="0" fontId="3" fillId="8" borderId="18" xfId="0" applyFont="1" applyFill="1" applyBorder="1" applyAlignment="1">
      <alignment horizontal="center" vertical="center" wrapText="1" shrinkToFit="1"/>
    </xf>
    <xf numFmtId="0" fontId="3" fillId="8" borderId="23" xfId="0" applyFont="1" applyFill="1" applyBorder="1" applyAlignment="1">
      <alignment horizontal="center" vertical="center" wrapText="1" shrinkToFit="1"/>
    </xf>
    <xf numFmtId="0" fontId="3" fillId="8" borderId="12" xfId="0" applyFont="1" applyFill="1" applyBorder="1" applyAlignment="1">
      <alignment horizontal="center" vertical="center" wrapText="1" shrinkToFit="1"/>
    </xf>
    <xf numFmtId="0" fontId="3" fillId="8" borderId="13" xfId="0" applyFont="1" applyFill="1" applyBorder="1" applyAlignment="1">
      <alignment horizontal="center" vertical="center" wrapText="1" shrinkToFit="1"/>
    </xf>
    <xf numFmtId="0" fontId="3" fillId="8" borderId="14" xfId="0" applyFont="1" applyFill="1" applyBorder="1" applyAlignment="1">
      <alignment horizontal="center" vertical="center" wrapText="1" shrinkToFit="1"/>
    </xf>
    <xf numFmtId="0" fontId="3" fillId="10" borderId="18" xfId="0" applyFont="1" applyFill="1" applyBorder="1" applyAlignment="1">
      <alignment horizontal="center" vertical="center" shrinkToFit="1"/>
    </xf>
    <xf numFmtId="0" fontId="3" fillId="10" borderId="0" xfId="0" applyFont="1" applyFill="1" applyAlignment="1">
      <alignment horizontal="center" vertical="center" shrinkToFit="1"/>
    </xf>
    <xf numFmtId="0" fontId="3" fillId="3" borderId="16" xfId="0" applyFont="1" applyFill="1" applyBorder="1" applyAlignment="1" applyProtection="1">
      <alignment vertical="center"/>
      <protection locked="0"/>
    </xf>
    <xf numFmtId="0" fontId="3" fillId="3" borderId="13" xfId="0" applyFont="1" applyFill="1" applyBorder="1" applyAlignment="1" applyProtection="1">
      <alignment vertical="center"/>
      <protection locked="0"/>
    </xf>
    <xf numFmtId="0" fontId="3" fillId="3" borderId="20" xfId="0" applyFont="1" applyFill="1" applyBorder="1" applyAlignment="1" applyProtection="1">
      <alignment vertical="center"/>
      <protection locked="0"/>
    </xf>
    <xf numFmtId="0" fontId="3" fillId="8" borderId="0" xfId="0" applyFont="1" applyFill="1" applyAlignment="1">
      <alignment horizontal="center" vertical="center" shrinkToFit="1"/>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10" borderId="4" xfId="0" applyFont="1" applyFill="1" applyBorder="1" applyAlignment="1">
      <alignment vertical="center"/>
    </xf>
    <xf numFmtId="0" fontId="3" fillId="10" borderId="0" xfId="0" applyFont="1" applyFill="1" applyAlignment="1">
      <alignment vertical="center"/>
    </xf>
    <xf numFmtId="0" fontId="3" fillId="11" borderId="37" xfId="0" applyFont="1" applyFill="1" applyBorder="1" applyAlignment="1">
      <alignment horizontal="center" vertical="center"/>
    </xf>
    <xf numFmtId="0" fontId="3" fillId="11" borderId="30" xfId="0" applyFont="1" applyFill="1" applyBorder="1" applyAlignment="1">
      <alignment horizontal="center" vertical="center"/>
    </xf>
    <xf numFmtId="0" fontId="3" fillId="3" borderId="30" xfId="0" applyFont="1" applyFill="1" applyBorder="1" applyAlignment="1" applyProtection="1">
      <alignment horizontal="center" vertical="center"/>
      <protection locked="0"/>
    </xf>
    <xf numFmtId="0" fontId="3" fillId="10" borderId="12" xfId="0" applyFont="1" applyFill="1" applyBorder="1" applyAlignment="1">
      <alignment horizontal="center" vertical="center" shrinkToFit="1"/>
    </xf>
    <xf numFmtId="0" fontId="1" fillId="3" borderId="31" xfId="0" applyFont="1" applyFill="1" applyBorder="1" applyAlignment="1" applyProtection="1">
      <alignment vertical="center"/>
      <protection locked="0"/>
    </xf>
    <xf numFmtId="0" fontId="1" fillId="3" borderId="28" xfId="0" applyFont="1" applyFill="1" applyBorder="1" applyAlignment="1" applyProtection="1">
      <alignment vertical="center"/>
      <protection locked="0"/>
    </xf>
    <xf numFmtId="0" fontId="1" fillId="3" borderId="32" xfId="0" applyFont="1" applyFill="1" applyBorder="1" applyAlignment="1" applyProtection="1">
      <alignment vertical="center"/>
      <protection locked="0"/>
    </xf>
    <xf numFmtId="0" fontId="3" fillId="3" borderId="29" xfId="0" applyFont="1" applyFill="1" applyBorder="1" applyAlignment="1" applyProtection="1">
      <alignment horizontal="center" vertical="center"/>
      <protection locked="0"/>
    </xf>
    <xf numFmtId="0" fontId="1" fillId="3" borderId="6" xfId="0" applyFont="1" applyFill="1" applyBorder="1" applyAlignment="1" applyProtection="1">
      <alignment vertical="center"/>
      <protection locked="0"/>
    </xf>
    <xf numFmtId="0" fontId="1" fillId="3" borderId="7" xfId="0" applyFont="1" applyFill="1" applyBorder="1" applyAlignment="1" applyProtection="1">
      <alignment vertical="center"/>
      <protection locked="0"/>
    </xf>
    <xf numFmtId="0" fontId="1" fillId="3" borderId="8" xfId="0" applyFont="1" applyFill="1" applyBorder="1" applyAlignment="1" applyProtection="1">
      <alignment vertical="center"/>
      <protection locked="0"/>
    </xf>
    <xf numFmtId="0" fontId="3" fillId="11" borderId="17" xfId="0" applyFont="1" applyFill="1" applyBorder="1" applyAlignment="1">
      <alignment horizontal="center" vertical="center"/>
    </xf>
    <xf numFmtId="0" fontId="3" fillId="11" borderId="22" xfId="0" applyFont="1" applyFill="1" applyBorder="1" applyAlignment="1">
      <alignment horizontal="center" vertical="center"/>
    </xf>
    <xf numFmtId="0" fontId="3" fillId="10" borderId="58" xfId="0" applyFont="1" applyFill="1" applyBorder="1" applyAlignment="1">
      <alignment horizontal="center" vertical="center" shrinkToFit="1"/>
    </xf>
    <xf numFmtId="0" fontId="3" fillId="10" borderId="48" xfId="0" applyFont="1" applyFill="1" applyBorder="1" applyAlignment="1">
      <alignment horizontal="center" vertical="center" shrinkToFit="1"/>
    </xf>
    <xf numFmtId="164" fontId="3" fillId="5" borderId="10" xfId="0" applyNumberFormat="1" applyFont="1" applyFill="1" applyBorder="1" applyAlignment="1" applyProtection="1">
      <alignment horizontal="center" vertical="center" shrinkToFit="1"/>
      <protection hidden="1"/>
    </xf>
    <xf numFmtId="164" fontId="3" fillId="5" borderId="13" xfId="0" applyNumberFormat="1" applyFont="1" applyFill="1" applyBorder="1" applyAlignment="1" applyProtection="1">
      <alignment horizontal="center" vertical="center" shrinkToFit="1"/>
      <protection hidden="1"/>
    </xf>
    <xf numFmtId="164" fontId="3" fillId="2" borderId="10" xfId="0" applyNumberFormat="1" applyFont="1" applyFill="1" applyBorder="1" applyAlignment="1" applyProtection="1">
      <alignment horizontal="center" vertical="center" shrinkToFit="1"/>
      <protection hidden="1"/>
    </xf>
    <xf numFmtId="164" fontId="3" fillId="2" borderId="13" xfId="0" applyNumberFormat="1" applyFont="1" applyFill="1" applyBorder="1" applyAlignment="1" applyProtection="1">
      <alignment horizontal="center" vertical="center" shrinkToFit="1"/>
      <protection hidden="1"/>
    </xf>
    <xf numFmtId="0" fontId="1" fillId="3" borderId="63" xfId="0" applyFont="1" applyFill="1" applyBorder="1" applyAlignment="1" applyProtection="1">
      <alignment vertical="center"/>
      <protection locked="0"/>
    </xf>
    <xf numFmtId="0" fontId="1" fillId="3" borderId="64" xfId="0" applyFont="1" applyFill="1" applyBorder="1" applyAlignment="1" applyProtection="1">
      <alignment vertical="center"/>
      <protection locked="0"/>
    </xf>
    <xf numFmtId="0" fontId="1" fillId="3" borderId="65" xfId="0" applyFont="1" applyFill="1" applyBorder="1" applyAlignment="1" applyProtection="1">
      <alignment vertical="center"/>
      <protection locked="0"/>
    </xf>
    <xf numFmtId="0" fontId="6" fillId="12" borderId="56" xfId="0" applyFont="1" applyFill="1" applyBorder="1" applyAlignment="1">
      <alignment horizontal="center" vertical="center"/>
    </xf>
    <xf numFmtId="0" fontId="3" fillId="11" borderId="18" xfId="0" applyFont="1" applyFill="1" applyBorder="1" applyAlignment="1">
      <alignment horizontal="center" vertical="center" wrapText="1"/>
    </xf>
    <xf numFmtId="0" fontId="3" fillId="3" borderId="49" xfId="0" applyFont="1" applyFill="1" applyBorder="1" applyAlignment="1" applyProtection="1">
      <alignment vertical="center"/>
      <protection locked="0"/>
    </xf>
    <xf numFmtId="0" fontId="3" fillId="3" borderId="56" xfId="0" applyFont="1" applyFill="1" applyBorder="1" applyAlignment="1" applyProtection="1">
      <alignment vertical="center"/>
      <protection locked="0"/>
    </xf>
    <xf numFmtId="0" fontId="3" fillId="3" borderId="57" xfId="0" applyFont="1" applyFill="1" applyBorder="1" applyAlignment="1" applyProtection="1">
      <alignment vertical="center"/>
      <protection locked="0"/>
    </xf>
    <xf numFmtId="0" fontId="3" fillId="3" borderId="46" xfId="0" applyFont="1" applyFill="1" applyBorder="1" applyAlignment="1" applyProtection="1">
      <alignment vertical="center"/>
      <protection locked="0"/>
    </xf>
    <xf numFmtId="0" fontId="25" fillId="12" borderId="0" xfId="0" applyFont="1" applyFill="1" applyAlignment="1" applyProtection="1">
      <alignment horizontal="center" vertical="center"/>
      <protection hidden="1"/>
    </xf>
    <xf numFmtId="0" fontId="3" fillId="11" borderId="13" xfId="0" applyFont="1" applyFill="1" applyBorder="1" applyAlignment="1">
      <alignment horizontal="center" vertical="center"/>
    </xf>
    <xf numFmtId="0" fontId="3" fillId="3" borderId="20" xfId="0" applyFont="1" applyFill="1" applyBorder="1" applyAlignment="1" applyProtection="1">
      <alignment horizontal="center" vertical="center"/>
      <protection locked="0"/>
    </xf>
    <xf numFmtId="0" fontId="3" fillId="9" borderId="46" xfId="0" applyFont="1" applyFill="1" applyBorder="1" applyAlignment="1">
      <alignment vertical="center"/>
    </xf>
    <xf numFmtId="0" fontId="3" fillId="9" borderId="22" xfId="0" applyFont="1" applyFill="1" applyBorder="1" applyAlignment="1">
      <alignment vertical="center"/>
    </xf>
    <xf numFmtId="0" fontId="3" fillId="3" borderId="47" xfId="0" applyFont="1" applyFill="1" applyBorder="1" applyAlignment="1" applyProtection="1">
      <alignment vertical="center"/>
      <protection locked="0"/>
    </xf>
    <xf numFmtId="0" fontId="3" fillId="3" borderId="62" xfId="0" applyFont="1" applyFill="1" applyBorder="1" applyAlignment="1" applyProtection="1">
      <alignment vertical="center"/>
      <protection locked="0"/>
    </xf>
    <xf numFmtId="0" fontId="4" fillId="7" borderId="59" xfId="0" applyFont="1" applyFill="1" applyBorder="1" applyAlignment="1" applyProtection="1">
      <alignment horizontal="center" vertical="center"/>
      <protection hidden="1"/>
    </xf>
    <xf numFmtId="0" fontId="4" fillId="7" borderId="60" xfId="0" applyFont="1" applyFill="1" applyBorder="1" applyAlignment="1" applyProtection="1">
      <alignment horizontal="center" vertical="center"/>
      <protection hidden="1"/>
    </xf>
    <xf numFmtId="0" fontId="4" fillId="7" borderId="61" xfId="0" applyFont="1" applyFill="1" applyBorder="1" applyAlignment="1" applyProtection="1">
      <alignment horizontal="center" vertical="center"/>
      <protection hidden="1"/>
    </xf>
    <xf numFmtId="0" fontId="3" fillId="8" borderId="10" xfId="0" applyFont="1" applyFill="1" applyBorder="1" applyAlignment="1">
      <alignment horizontal="center" vertical="center" wrapText="1"/>
    </xf>
    <xf numFmtId="0" fontId="3" fillId="8" borderId="0" xfId="0" applyFont="1" applyFill="1" applyAlignment="1">
      <alignment horizontal="center" vertical="center" wrapText="1"/>
    </xf>
    <xf numFmtId="0" fontId="3" fillId="8" borderId="56" xfId="0" applyFont="1" applyFill="1" applyBorder="1" applyAlignment="1">
      <alignment horizontal="center" vertical="center"/>
    </xf>
    <xf numFmtId="2" fontId="3" fillId="7" borderId="40" xfId="0" applyNumberFormat="1" applyFont="1" applyFill="1" applyBorder="1" applyAlignment="1" applyProtection="1">
      <alignment horizontal="center" vertical="center"/>
      <protection hidden="1"/>
    </xf>
    <xf numFmtId="0" fontId="3" fillId="10" borderId="58" xfId="0" applyFont="1" applyFill="1" applyBorder="1" applyAlignment="1">
      <alignment vertical="center"/>
    </xf>
    <xf numFmtId="0" fontId="3" fillId="10" borderId="10" xfId="0" applyFont="1" applyFill="1" applyBorder="1" applyAlignment="1">
      <alignment vertical="center"/>
    </xf>
    <xf numFmtId="0" fontId="3" fillId="3" borderId="48" xfId="0" applyFont="1" applyFill="1" applyBorder="1" applyAlignment="1" applyProtection="1">
      <alignment vertical="center"/>
      <protection locked="0"/>
    </xf>
    <xf numFmtId="0" fontId="3" fillId="7" borderId="40" xfId="1" applyNumberFormat="1" applyFont="1" applyFill="1" applyBorder="1" applyAlignment="1" applyProtection="1">
      <alignment horizontal="center" vertical="center"/>
      <protection hidden="1"/>
    </xf>
    <xf numFmtId="164" fontId="3" fillId="7" borderId="40" xfId="1" applyNumberFormat="1" applyFont="1" applyFill="1" applyBorder="1" applyAlignment="1" applyProtection="1">
      <alignment horizontal="center" vertical="center"/>
      <protection hidden="1"/>
    </xf>
    <xf numFmtId="164" fontId="3" fillId="3" borderId="10" xfId="0" applyNumberFormat="1" applyFont="1" applyFill="1" applyBorder="1" applyAlignment="1" applyProtection="1">
      <alignment horizontal="center" vertical="center"/>
      <protection locked="0"/>
    </xf>
    <xf numFmtId="164" fontId="3" fillId="3" borderId="11" xfId="0" applyNumberFormat="1" applyFont="1" applyFill="1" applyBorder="1" applyAlignment="1" applyProtection="1">
      <alignment horizontal="center" vertical="center"/>
      <protection locked="0"/>
    </xf>
    <xf numFmtId="164" fontId="3" fillId="3" borderId="13" xfId="0" applyNumberFormat="1" applyFont="1" applyFill="1" applyBorder="1" applyAlignment="1" applyProtection="1">
      <alignment horizontal="center" vertical="center"/>
      <protection locked="0"/>
    </xf>
    <xf numFmtId="164" fontId="3" fillId="3" borderId="14" xfId="0" applyNumberFormat="1" applyFont="1" applyFill="1" applyBorder="1" applyAlignment="1" applyProtection="1">
      <alignment horizontal="center" vertical="center"/>
      <protection locked="0"/>
    </xf>
    <xf numFmtId="1" fontId="3" fillId="3" borderId="40" xfId="0" applyNumberFormat="1" applyFont="1" applyFill="1" applyBorder="1" applyAlignment="1" applyProtection="1">
      <alignment horizontal="center" vertical="center"/>
      <protection locked="0"/>
    </xf>
    <xf numFmtId="0" fontId="3" fillId="10" borderId="10"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9" borderId="58" xfId="0" applyFont="1" applyFill="1" applyBorder="1" applyAlignment="1">
      <alignment horizontal="center" vertical="center" shrinkToFit="1"/>
    </xf>
    <xf numFmtId="0" fontId="3" fillId="9" borderId="48" xfId="0" applyFont="1" applyFill="1" applyBorder="1" applyAlignment="1">
      <alignment horizontal="center" vertical="center" shrinkToFit="1"/>
    </xf>
    <xf numFmtId="0" fontId="3" fillId="3" borderId="70"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protection locked="0"/>
    </xf>
    <xf numFmtId="0" fontId="2" fillId="8" borderId="0" xfId="0" applyFont="1" applyFill="1" applyAlignment="1">
      <alignment horizontal="center" vertical="center" wrapText="1"/>
    </xf>
    <xf numFmtId="0" fontId="25" fillId="12" borderId="0" xfId="0" applyFont="1" applyFill="1" applyAlignment="1" applyProtection="1">
      <alignment horizontal="left" vertical="center"/>
      <protection hidden="1"/>
    </xf>
    <xf numFmtId="0" fontId="10" fillId="12" borderId="0" xfId="0" applyFont="1" applyFill="1" applyAlignment="1">
      <alignment horizontal="center" vertical="center"/>
    </xf>
    <xf numFmtId="0" fontId="3" fillId="10" borderId="46" xfId="0" applyFont="1" applyFill="1" applyBorder="1" applyAlignment="1">
      <alignment vertical="center"/>
    </xf>
    <xf numFmtId="0" fontId="3" fillId="10" borderId="22" xfId="0" applyFont="1" applyFill="1" applyBorder="1" applyAlignment="1">
      <alignment vertical="center"/>
    </xf>
    <xf numFmtId="0" fontId="25" fillId="12" borderId="0" xfId="0" applyFont="1" applyFill="1" applyAlignment="1">
      <alignment horizontal="center" vertical="center"/>
    </xf>
    <xf numFmtId="164" fontId="3" fillId="7" borderId="40" xfId="0" applyNumberFormat="1" applyFont="1" applyFill="1" applyBorder="1" applyAlignment="1" applyProtection="1">
      <alignment horizontal="center" vertical="center"/>
      <protection hidden="1"/>
    </xf>
    <xf numFmtId="2" fontId="3" fillId="3" borderId="40" xfId="0" applyNumberFormat="1" applyFont="1" applyFill="1" applyBorder="1" applyAlignment="1" applyProtection="1">
      <alignment horizontal="center" vertical="center"/>
      <protection locked="0"/>
    </xf>
    <xf numFmtId="164" fontId="3" fillId="3" borderId="40" xfId="0" applyNumberFormat="1" applyFont="1" applyFill="1" applyBorder="1" applyAlignment="1" applyProtection="1">
      <alignment horizontal="center" vertical="center"/>
      <protection locked="0"/>
    </xf>
    <xf numFmtId="0" fontId="3" fillId="8" borderId="56" xfId="0" applyFont="1" applyFill="1" applyBorder="1" applyAlignment="1">
      <alignment horizontal="center" vertical="center" wrapText="1"/>
    </xf>
    <xf numFmtId="2" fontId="25" fillId="12" borderId="0" xfId="0" applyNumberFormat="1" applyFont="1" applyFill="1" applyAlignment="1">
      <alignment horizontal="right" vertical="center"/>
    </xf>
    <xf numFmtId="0" fontId="25" fillId="12" borderId="0" xfId="0" applyFont="1" applyFill="1" applyAlignment="1">
      <alignment horizontal="right" vertical="center"/>
    </xf>
    <xf numFmtId="2" fontId="25" fillId="12" borderId="0" xfId="0" applyNumberFormat="1" applyFont="1" applyFill="1" applyAlignment="1">
      <alignment horizontal="left" vertical="center"/>
    </xf>
    <xf numFmtId="0" fontId="25" fillId="12" borderId="0" xfId="0" applyFont="1" applyFill="1" applyAlignment="1">
      <alignment horizontal="left" vertical="center"/>
    </xf>
    <xf numFmtId="0" fontId="4" fillId="8" borderId="0" xfId="0" applyFont="1" applyFill="1" applyAlignment="1">
      <alignment horizontal="center" vertical="center"/>
    </xf>
    <xf numFmtId="0" fontId="3" fillId="10" borderId="46" xfId="0" applyFont="1" applyFill="1" applyBorder="1" applyAlignment="1">
      <alignment horizontal="left" vertical="center"/>
    </xf>
    <xf numFmtId="0" fontId="3" fillId="10" borderId="22" xfId="0" applyFont="1" applyFill="1" applyBorder="1" applyAlignment="1">
      <alignment horizontal="left" vertical="center"/>
    </xf>
    <xf numFmtId="0" fontId="3" fillId="10" borderId="13" xfId="0" applyFont="1" applyFill="1" applyBorder="1" applyAlignment="1">
      <alignment horizontal="left" vertical="center"/>
    </xf>
    <xf numFmtId="0" fontId="4" fillId="5" borderId="40" xfId="0" applyFont="1" applyFill="1" applyBorder="1" applyAlignment="1" applyProtection="1">
      <alignment horizontal="center" vertical="center" shrinkToFit="1"/>
      <protection hidden="1"/>
    </xf>
    <xf numFmtId="0" fontId="18" fillId="10" borderId="10"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8" fillId="10" borderId="9" xfId="0" applyFont="1" applyFill="1" applyBorder="1" applyAlignment="1">
      <alignment horizontal="center" vertical="center" wrapText="1"/>
    </xf>
    <xf numFmtId="0" fontId="18" fillId="10" borderId="12" xfId="0" applyFont="1" applyFill="1" applyBorder="1" applyAlignment="1">
      <alignment horizontal="center" vertical="center" wrapText="1"/>
    </xf>
    <xf numFmtId="164" fontId="3" fillId="5" borderId="40" xfId="0" applyNumberFormat="1" applyFont="1" applyFill="1" applyBorder="1" applyAlignment="1" applyProtection="1">
      <alignment horizontal="center" vertical="center" shrinkToFit="1"/>
      <protection hidden="1"/>
    </xf>
    <xf numFmtId="0" fontId="3" fillId="5" borderId="40" xfId="0" applyFont="1" applyFill="1" applyBorder="1" applyAlignment="1" applyProtection="1">
      <alignment horizontal="center" vertical="center" shrinkToFit="1"/>
      <protection hidden="1"/>
    </xf>
    <xf numFmtId="2" fontId="3" fillId="12" borderId="0" xfId="0" applyNumberFormat="1" applyFont="1" applyFill="1" applyAlignment="1">
      <alignment horizontal="center" vertical="center" wrapText="1"/>
    </xf>
    <xf numFmtId="0" fontId="3" fillId="8" borderId="4"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9" borderId="17" xfId="0" applyFont="1" applyFill="1" applyBorder="1" applyAlignment="1">
      <alignment vertical="center"/>
    </xf>
    <xf numFmtId="0" fontId="3" fillId="9" borderId="27" xfId="0" applyFont="1" applyFill="1" applyBorder="1" applyAlignment="1">
      <alignment vertical="center"/>
    </xf>
    <xf numFmtId="0" fontId="3" fillId="10" borderId="17" xfId="0" applyFont="1" applyFill="1" applyBorder="1" applyAlignment="1">
      <alignment horizontal="left" vertical="center"/>
    </xf>
    <xf numFmtId="0" fontId="3" fillId="10" borderId="14" xfId="0" applyFont="1" applyFill="1" applyBorder="1" applyAlignment="1">
      <alignment horizontal="left" vertical="center"/>
    </xf>
    <xf numFmtId="0" fontId="3" fillId="3" borderId="30" xfId="0" applyFont="1" applyFill="1" applyBorder="1" applyAlignment="1" applyProtection="1">
      <alignment vertical="center"/>
      <protection locked="0"/>
    </xf>
    <xf numFmtId="0" fontId="3" fillId="3" borderId="29" xfId="0" applyFont="1" applyFill="1" applyBorder="1" applyAlignment="1" applyProtection="1">
      <alignment vertical="center"/>
      <protection locked="0"/>
    </xf>
    <xf numFmtId="0" fontId="25" fillId="12" borderId="0" xfId="0" applyFont="1" applyFill="1" applyAlignment="1">
      <alignment horizontal="center" vertical="center" wrapText="1"/>
    </xf>
    <xf numFmtId="164" fontId="3" fillId="8" borderId="0" xfId="0" applyNumberFormat="1" applyFont="1" applyFill="1" applyAlignment="1" applyProtection="1">
      <alignment horizontal="center" vertical="center"/>
      <protection hidden="1"/>
    </xf>
    <xf numFmtId="164" fontId="3" fillId="8" borderId="5" xfId="0" applyNumberFormat="1" applyFont="1" applyFill="1" applyBorder="1" applyAlignment="1" applyProtection="1">
      <alignment horizontal="center" vertical="center"/>
      <protection hidden="1"/>
    </xf>
    <xf numFmtId="0" fontId="3" fillId="9" borderId="10" xfId="0" applyFont="1" applyFill="1" applyBorder="1" applyAlignment="1" applyProtection="1">
      <alignment horizontal="center" vertical="center"/>
      <protection hidden="1"/>
    </xf>
    <xf numFmtId="0" fontId="3" fillId="9" borderId="13" xfId="0" applyFont="1" applyFill="1" applyBorder="1" applyAlignment="1" applyProtection="1">
      <alignment horizontal="center" vertical="center"/>
      <protection hidden="1"/>
    </xf>
    <xf numFmtId="8" fontId="3" fillId="7" borderId="40" xfId="0" applyNumberFormat="1" applyFont="1" applyFill="1" applyBorder="1" applyAlignment="1" applyProtection="1">
      <alignment horizontal="center" vertical="center"/>
      <protection hidden="1"/>
    </xf>
    <xf numFmtId="0" fontId="16" fillId="8" borderId="4" xfId="0" applyFont="1" applyFill="1" applyBorder="1" applyAlignment="1">
      <alignment horizontal="center" vertical="center" wrapText="1"/>
    </xf>
    <xf numFmtId="0" fontId="16" fillId="8" borderId="23" xfId="0" applyFont="1" applyFill="1" applyBorder="1" applyAlignment="1">
      <alignment horizontal="center" vertical="center" wrapText="1"/>
    </xf>
    <xf numFmtId="0" fontId="16" fillId="8" borderId="18" xfId="0" applyFont="1" applyFill="1" applyBorder="1" applyAlignment="1">
      <alignment horizontal="center" vertical="center"/>
    </xf>
    <xf numFmtId="0" fontId="16" fillId="8" borderId="23" xfId="0" applyFont="1" applyFill="1" applyBorder="1" applyAlignment="1">
      <alignment horizontal="center" vertical="center"/>
    </xf>
    <xf numFmtId="0" fontId="3" fillId="8" borderId="18" xfId="0" applyFont="1" applyFill="1" applyBorder="1" applyAlignment="1">
      <alignment horizontal="center" vertical="center" shrinkToFit="1"/>
    </xf>
    <xf numFmtId="0" fontId="3" fillId="8" borderId="23" xfId="0" applyFont="1" applyFill="1" applyBorder="1" applyAlignment="1">
      <alignment horizontal="center" vertical="center" shrinkToFit="1"/>
    </xf>
    <xf numFmtId="0" fontId="3" fillId="11" borderId="46" xfId="0" applyFont="1" applyFill="1" applyBorder="1" applyAlignment="1">
      <alignment horizontal="center" vertical="center"/>
    </xf>
    <xf numFmtId="0" fontId="3" fillId="8" borderId="23" xfId="0" applyFont="1" applyFill="1" applyBorder="1" applyAlignment="1">
      <alignment horizontal="center" vertical="center"/>
    </xf>
    <xf numFmtId="0" fontId="3" fillId="10" borderId="27" xfId="0" applyFont="1" applyFill="1" applyBorder="1" applyAlignment="1">
      <alignment horizontal="left" vertical="center"/>
    </xf>
    <xf numFmtId="0" fontId="3" fillId="3" borderId="44"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8" borderId="18" xfId="0" applyFont="1" applyFill="1" applyBorder="1" applyAlignment="1">
      <alignment horizontal="center" vertical="center"/>
    </xf>
    <xf numFmtId="164" fontId="3" fillId="7" borderId="72" xfId="0" applyNumberFormat="1" applyFont="1" applyFill="1" applyBorder="1" applyAlignment="1" applyProtection="1">
      <alignment horizontal="center" vertical="center"/>
      <protection hidden="1"/>
    </xf>
    <xf numFmtId="164" fontId="3" fillId="7" borderId="27" xfId="0" applyNumberFormat="1" applyFont="1" applyFill="1" applyBorder="1" applyAlignment="1" applyProtection="1">
      <alignment horizontal="center" vertical="center"/>
      <protection hidden="1"/>
    </xf>
    <xf numFmtId="0" fontId="22" fillId="12" borderId="0" xfId="0" applyFont="1" applyFill="1" applyAlignment="1" applyProtection="1">
      <alignment horizontal="center" vertical="center" wrapText="1"/>
      <protection hidden="1"/>
    </xf>
    <xf numFmtId="0" fontId="3" fillId="9" borderId="17" xfId="0" applyFont="1" applyFill="1" applyBorder="1" applyAlignment="1">
      <alignment horizontal="left" vertical="center"/>
    </xf>
    <xf numFmtId="0" fontId="3" fillId="9" borderId="22" xfId="0" applyFont="1" applyFill="1" applyBorder="1" applyAlignment="1">
      <alignment horizontal="left" vertical="center"/>
    </xf>
    <xf numFmtId="0" fontId="3" fillId="9" borderId="27" xfId="0" applyFont="1" applyFill="1" applyBorder="1" applyAlignment="1">
      <alignment horizontal="left" vertical="center"/>
    </xf>
    <xf numFmtId="0" fontId="3" fillId="11" borderId="43" xfId="0" applyFont="1" applyFill="1" applyBorder="1" applyAlignment="1">
      <alignment horizontal="center" vertical="center"/>
    </xf>
    <xf numFmtId="0" fontId="3" fillId="11" borderId="44" xfId="0" applyFont="1" applyFill="1" applyBorder="1" applyAlignment="1">
      <alignment horizontal="center" vertical="center"/>
    </xf>
    <xf numFmtId="0" fontId="3" fillId="3" borderId="67" xfId="0" applyFont="1" applyFill="1" applyBorder="1" applyAlignment="1" applyProtection="1">
      <alignment vertical="center"/>
      <protection locked="0"/>
    </xf>
    <xf numFmtId="0" fontId="3" fillId="3" borderId="64" xfId="0" applyFont="1" applyFill="1" applyBorder="1" applyAlignment="1" applyProtection="1">
      <alignment vertical="center"/>
      <protection locked="0"/>
    </xf>
    <xf numFmtId="0" fontId="3" fillId="3" borderId="68" xfId="0" applyFont="1" applyFill="1" applyBorder="1" applyAlignment="1" applyProtection="1">
      <alignment vertical="center"/>
      <protection locked="0"/>
    </xf>
    <xf numFmtId="0" fontId="3" fillId="3" borderId="44" xfId="0" applyFont="1" applyFill="1" applyBorder="1" applyAlignment="1" applyProtection="1">
      <alignment vertical="center"/>
      <protection locked="0"/>
    </xf>
    <xf numFmtId="0" fontId="3" fillId="3" borderId="66" xfId="0" applyFont="1" applyFill="1" applyBorder="1" applyAlignment="1" applyProtection="1">
      <alignment vertical="center"/>
      <protection locked="0"/>
    </xf>
    <xf numFmtId="0" fontId="1" fillId="3" borderId="17" xfId="0" applyFont="1" applyFill="1" applyBorder="1" applyAlignment="1" applyProtection="1">
      <alignment vertical="center"/>
      <protection locked="0"/>
    </xf>
    <xf numFmtId="0" fontId="1" fillId="3" borderId="22" xfId="0" applyFont="1" applyFill="1" applyBorder="1" applyAlignment="1" applyProtection="1">
      <alignment vertical="center"/>
      <protection locked="0"/>
    </xf>
    <xf numFmtId="0" fontId="1" fillId="3" borderId="21" xfId="0" applyFont="1" applyFill="1" applyBorder="1" applyAlignment="1" applyProtection="1">
      <alignment vertical="center"/>
      <protection locked="0"/>
    </xf>
    <xf numFmtId="0" fontId="4" fillId="8" borderId="4" xfId="0" applyFont="1" applyFill="1" applyBorder="1" applyAlignment="1">
      <alignment horizontal="center" vertical="center" wrapText="1" shrinkToFit="1"/>
    </xf>
    <xf numFmtId="0" fontId="4" fillId="8" borderId="18" xfId="0" applyFont="1" applyFill="1" applyBorder="1" applyAlignment="1">
      <alignment horizontal="center" vertical="center" wrapText="1" shrinkToFit="1"/>
    </xf>
    <xf numFmtId="0" fontId="12" fillId="12" borderId="0" xfId="0" applyFont="1" applyFill="1" applyAlignment="1">
      <alignment horizontal="center" vertical="center" wrapText="1"/>
    </xf>
    <xf numFmtId="0" fontId="3" fillId="10" borderId="10" xfId="0" applyFont="1" applyFill="1" applyBorder="1" applyAlignment="1" applyProtection="1">
      <alignment horizontal="center" vertical="center" shrinkToFit="1"/>
      <protection hidden="1"/>
    </xf>
    <xf numFmtId="0" fontId="3" fillId="10" borderId="13" xfId="0" applyFont="1" applyFill="1" applyBorder="1" applyAlignment="1" applyProtection="1">
      <alignment horizontal="center" vertical="center" shrinkToFit="1"/>
      <protection hidden="1"/>
    </xf>
    <xf numFmtId="164" fontId="22" fillId="12" borderId="0" xfId="0" applyNumberFormat="1" applyFont="1" applyFill="1" applyAlignment="1" applyProtection="1">
      <alignment horizontal="center" vertical="center" wrapText="1"/>
      <protection hidden="1"/>
    </xf>
    <xf numFmtId="0" fontId="3" fillId="9" borderId="46" xfId="0" applyFont="1" applyFill="1" applyBorder="1" applyAlignment="1">
      <alignment horizontal="left" vertical="center"/>
    </xf>
    <xf numFmtId="0" fontId="25" fillId="12" borderId="0" xfId="0" applyFont="1" applyFill="1" applyAlignment="1" applyProtection="1">
      <alignment horizontal="center" vertical="center" wrapText="1"/>
      <protection hidden="1"/>
    </xf>
    <xf numFmtId="0" fontId="3" fillId="3" borderId="31" xfId="0" applyFont="1"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3" fillId="3" borderId="32" xfId="0" applyFont="1" applyFill="1" applyBorder="1" applyAlignment="1" applyProtection="1">
      <alignment vertical="center"/>
      <protection locked="0"/>
    </xf>
    <xf numFmtId="0" fontId="3" fillId="3" borderId="17" xfId="0" applyFont="1" applyFill="1" applyBorder="1" applyAlignment="1" applyProtection="1">
      <alignment horizontal="left" vertical="center"/>
      <protection locked="0"/>
    </xf>
    <xf numFmtId="0" fontId="3" fillId="3" borderId="22"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0" fillId="6" borderId="1" xfId="0" applyFill="1" applyBorder="1" applyAlignment="1"/>
    <xf numFmtId="0" fontId="0" fillId="6" borderId="2" xfId="0" applyFill="1" applyBorder="1" applyAlignment="1"/>
    <xf numFmtId="0" fontId="0" fillId="6" borderId="3" xfId="0" applyFill="1" applyBorder="1" applyAlignment="1"/>
    <xf numFmtId="0" fontId="1" fillId="3" borderId="6" xfId="0" applyFont="1" applyFill="1" applyBorder="1" applyAlignment="1" applyProtection="1">
      <protection locked="0"/>
    </xf>
    <xf numFmtId="0" fontId="1" fillId="3" borderId="7" xfId="0" applyFont="1" applyFill="1" applyBorder="1" applyAlignment="1" applyProtection="1">
      <protection locked="0"/>
    </xf>
    <xf numFmtId="0" fontId="1" fillId="3" borderId="8" xfId="0" applyFont="1" applyFill="1" applyBorder="1" applyAlignment="1" applyProtection="1">
      <protection locked="0"/>
    </xf>
    <xf numFmtId="0" fontId="1" fillId="3" borderId="50" xfId="0" applyFont="1" applyFill="1" applyBorder="1" applyAlignment="1" applyProtection="1">
      <protection locked="0"/>
    </xf>
    <xf numFmtId="0" fontId="1" fillId="3" borderId="36" xfId="0" applyFont="1" applyFill="1" applyBorder="1" applyAlignment="1" applyProtection="1">
      <protection locked="0"/>
    </xf>
    <xf numFmtId="0" fontId="1" fillId="3" borderId="51" xfId="0" applyFont="1" applyFill="1" applyBorder="1" applyAlignment="1" applyProtection="1">
      <protection locked="0"/>
    </xf>
  </cellXfs>
  <cellStyles count="2">
    <cellStyle name="Currency" xfId="1" builtinId="4"/>
    <cellStyle name="Normal" xfId="0" builtinId="0"/>
  </cellStyles>
  <dxfs count="0"/>
  <tableStyles count="0" defaultTableStyle="TableStyleMedium2" defaultPivotStyle="PivotStyleLight16"/>
  <colors>
    <mruColors>
      <color rgb="FF8CC5FF"/>
      <color rgb="FFCDCFD5"/>
      <color rgb="FF99F4DA"/>
      <color rgb="FFFA9696"/>
      <color rgb="FF001F91"/>
      <color rgb="FF0089FF"/>
      <color rgb="FF4BA4FF"/>
      <color rgb="FF9B9EAB"/>
      <color rgb="FFEDEFF2"/>
      <color rgb="FF363D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137160</xdr:rowOff>
    </xdr:from>
    <xdr:to>
      <xdr:col>5</xdr:col>
      <xdr:colOff>299085</xdr:colOff>
      <xdr:row>3</xdr:row>
      <xdr:rowOff>119380</xdr:rowOff>
    </xdr:to>
    <xdr:pic>
      <xdr:nvPicPr>
        <xdr:cNvPr id="2" name="Picture 1" descr="A picture containing text, clipart&#10;&#10;Description automatically generated">
          <a:extLst>
            <a:ext uri="{FF2B5EF4-FFF2-40B4-BE49-F238E27FC236}">
              <a16:creationId xmlns:a16="http://schemas.microsoft.com/office/drawing/2014/main" id="{C03EE1C1-B60D-4110-A76F-04DEDD6665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7400" y="340360"/>
          <a:ext cx="2419985" cy="375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426720</xdr:colOff>
      <xdr:row>1</xdr:row>
      <xdr:rowOff>88900</xdr:rowOff>
    </xdr:from>
    <xdr:to>
      <xdr:col>5</xdr:col>
      <xdr:colOff>285115</xdr:colOff>
      <xdr:row>3</xdr:row>
      <xdr:rowOff>129540</xdr:rowOff>
    </xdr:to>
    <xdr:pic>
      <xdr:nvPicPr>
        <xdr:cNvPr id="4" name="Picture 3" descr="A picture containing text, clipart&#10;&#10;Description automatically generated">
          <a:extLst>
            <a:ext uri="{FF2B5EF4-FFF2-40B4-BE49-F238E27FC236}">
              <a16:creationId xmlns:a16="http://schemas.microsoft.com/office/drawing/2014/main" id="{219A16DB-F659-6172-8291-0E7264B538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2620" y="292100"/>
          <a:ext cx="2550795" cy="396240"/>
        </a:xfrm>
        <a:prstGeom prst="rect">
          <a:avLst/>
        </a:prstGeom>
      </xdr:spPr>
    </xdr:pic>
    <xdr:clientData/>
  </xdr:twoCellAnchor>
  <xdr:twoCellAnchor>
    <xdr:from>
      <xdr:col>7</xdr:col>
      <xdr:colOff>251460</xdr:colOff>
      <xdr:row>28</xdr:row>
      <xdr:rowOff>0</xdr:rowOff>
    </xdr:from>
    <xdr:to>
      <xdr:col>10</xdr:col>
      <xdr:colOff>243840</xdr:colOff>
      <xdr:row>28</xdr:row>
      <xdr:rowOff>0</xdr:rowOff>
    </xdr:to>
    <xdr:cxnSp macro="">
      <xdr:nvCxnSpPr>
        <xdr:cNvPr id="6" name="Straight Connector 5">
          <a:extLst>
            <a:ext uri="{FF2B5EF4-FFF2-40B4-BE49-F238E27FC236}">
              <a16:creationId xmlns:a16="http://schemas.microsoft.com/office/drawing/2014/main" id="{61407A71-FB94-33CA-1464-12267A66AE31}"/>
            </a:ext>
          </a:extLst>
        </xdr:cNvPr>
        <xdr:cNvCxnSpPr/>
      </xdr:nvCxnSpPr>
      <xdr:spPr>
        <a:xfrm>
          <a:off x="3909060" y="5341620"/>
          <a:ext cx="1821180" cy="0"/>
        </a:xfrm>
        <a:prstGeom prst="line">
          <a:avLst/>
        </a:prstGeom>
        <a:ln>
          <a:solidFill>
            <a:srgbClr val="001F9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464820</xdr:colOff>
      <xdr:row>28</xdr:row>
      <xdr:rowOff>0</xdr:rowOff>
    </xdr:from>
    <xdr:to>
      <xdr:col>14</xdr:col>
      <xdr:colOff>457200</xdr:colOff>
      <xdr:row>28</xdr:row>
      <xdr:rowOff>0</xdr:rowOff>
    </xdr:to>
    <xdr:cxnSp macro="">
      <xdr:nvCxnSpPr>
        <xdr:cNvPr id="8" name="Straight Connector 7">
          <a:extLst>
            <a:ext uri="{FF2B5EF4-FFF2-40B4-BE49-F238E27FC236}">
              <a16:creationId xmlns:a16="http://schemas.microsoft.com/office/drawing/2014/main" id="{F164CEBA-94A6-450B-93BA-434532C9D7AD}"/>
            </a:ext>
          </a:extLst>
        </xdr:cNvPr>
        <xdr:cNvCxnSpPr/>
      </xdr:nvCxnSpPr>
      <xdr:spPr>
        <a:xfrm>
          <a:off x="6560820" y="5341620"/>
          <a:ext cx="1821180" cy="0"/>
        </a:xfrm>
        <a:prstGeom prst="line">
          <a:avLst/>
        </a:prstGeom>
        <a:ln>
          <a:solidFill>
            <a:srgbClr val="001F9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236220</xdr:colOff>
      <xdr:row>29</xdr:row>
      <xdr:rowOff>0</xdr:rowOff>
    </xdr:from>
    <xdr:to>
      <xdr:col>14</xdr:col>
      <xdr:colOff>449580</xdr:colOff>
      <xdr:row>29</xdr:row>
      <xdr:rowOff>0</xdr:rowOff>
    </xdr:to>
    <xdr:cxnSp macro="">
      <xdr:nvCxnSpPr>
        <xdr:cNvPr id="11" name="Straight Connector 10">
          <a:extLst>
            <a:ext uri="{FF2B5EF4-FFF2-40B4-BE49-F238E27FC236}">
              <a16:creationId xmlns:a16="http://schemas.microsoft.com/office/drawing/2014/main" id="{FD564FF1-01B2-4A40-BC00-5D01B5BEF0CF}"/>
            </a:ext>
          </a:extLst>
        </xdr:cNvPr>
        <xdr:cNvCxnSpPr/>
      </xdr:nvCxnSpPr>
      <xdr:spPr>
        <a:xfrm>
          <a:off x="7551420" y="5539740"/>
          <a:ext cx="822960" cy="0"/>
        </a:xfrm>
        <a:prstGeom prst="line">
          <a:avLst/>
        </a:prstGeom>
        <a:ln w="57150">
          <a:solidFill>
            <a:srgbClr val="0089FF"/>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266700</xdr:colOff>
      <xdr:row>29</xdr:row>
      <xdr:rowOff>0</xdr:rowOff>
    </xdr:from>
    <xdr:to>
      <xdr:col>8</xdr:col>
      <xdr:colOff>480060</xdr:colOff>
      <xdr:row>29</xdr:row>
      <xdr:rowOff>0</xdr:rowOff>
    </xdr:to>
    <xdr:cxnSp macro="">
      <xdr:nvCxnSpPr>
        <xdr:cNvPr id="13" name="Straight Connector 12">
          <a:extLst>
            <a:ext uri="{FF2B5EF4-FFF2-40B4-BE49-F238E27FC236}">
              <a16:creationId xmlns:a16="http://schemas.microsoft.com/office/drawing/2014/main" id="{E1BE7B5B-9B30-408C-BA86-5291C2E053A9}"/>
            </a:ext>
          </a:extLst>
        </xdr:cNvPr>
        <xdr:cNvCxnSpPr/>
      </xdr:nvCxnSpPr>
      <xdr:spPr>
        <a:xfrm>
          <a:off x="3924300" y="5539740"/>
          <a:ext cx="822960" cy="0"/>
        </a:xfrm>
        <a:prstGeom prst="line">
          <a:avLst/>
        </a:prstGeom>
        <a:ln w="57150">
          <a:solidFill>
            <a:srgbClr val="0089FF"/>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457200</xdr:colOff>
      <xdr:row>24</xdr:row>
      <xdr:rowOff>182880</xdr:rowOff>
    </xdr:from>
    <xdr:to>
      <xdr:col>10</xdr:col>
      <xdr:colOff>297180</xdr:colOff>
      <xdr:row>29</xdr:row>
      <xdr:rowOff>7620</xdr:rowOff>
    </xdr:to>
    <xdr:cxnSp macro="">
      <xdr:nvCxnSpPr>
        <xdr:cNvPr id="14" name="Straight Connector 13">
          <a:extLst>
            <a:ext uri="{FF2B5EF4-FFF2-40B4-BE49-F238E27FC236}">
              <a16:creationId xmlns:a16="http://schemas.microsoft.com/office/drawing/2014/main" id="{A3060E7C-8ED3-4E0C-A4D7-42ADCDC7FA53}"/>
            </a:ext>
          </a:extLst>
        </xdr:cNvPr>
        <xdr:cNvCxnSpPr/>
      </xdr:nvCxnSpPr>
      <xdr:spPr>
        <a:xfrm flipV="1">
          <a:off x="4724400" y="4732020"/>
          <a:ext cx="1059180" cy="815340"/>
        </a:xfrm>
        <a:prstGeom prst="line">
          <a:avLst/>
        </a:prstGeom>
        <a:ln w="57150">
          <a:solidFill>
            <a:srgbClr val="0089FF"/>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487680</xdr:colOff>
      <xdr:row>24</xdr:row>
      <xdr:rowOff>190500</xdr:rowOff>
    </xdr:from>
    <xdr:to>
      <xdr:col>13</xdr:col>
      <xdr:colOff>266700</xdr:colOff>
      <xdr:row>29</xdr:row>
      <xdr:rowOff>15240</xdr:rowOff>
    </xdr:to>
    <xdr:cxnSp macro="">
      <xdr:nvCxnSpPr>
        <xdr:cNvPr id="16" name="Straight Connector 15">
          <a:extLst>
            <a:ext uri="{FF2B5EF4-FFF2-40B4-BE49-F238E27FC236}">
              <a16:creationId xmlns:a16="http://schemas.microsoft.com/office/drawing/2014/main" id="{4CE5774D-94A7-420B-B8AD-84F761E5C0B0}"/>
            </a:ext>
          </a:extLst>
        </xdr:cNvPr>
        <xdr:cNvCxnSpPr/>
      </xdr:nvCxnSpPr>
      <xdr:spPr>
        <a:xfrm flipH="1" flipV="1">
          <a:off x="6583680" y="4739640"/>
          <a:ext cx="998220" cy="815340"/>
        </a:xfrm>
        <a:prstGeom prst="line">
          <a:avLst/>
        </a:prstGeom>
        <a:ln w="57150">
          <a:solidFill>
            <a:srgbClr val="0089FF"/>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261620</xdr:colOff>
      <xdr:row>1</xdr:row>
      <xdr:rowOff>99060</xdr:rowOff>
    </xdr:from>
    <xdr:to>
      <xdr:col>5</xdr:col>
      <xdr:colOff>120015</xdr:colOff>
      <xdr:row>3</xdr:row>
      <xdr:rowOff>139700</xdr:rowOff>
    </xdr:to>
    <xdr:pic>
      <xdr:nvPicPr>
        <xdr:cNvPr id="2" name="Picture 1" descr="A picture containing text, clipart&#10;&#10;Description automatically generated">
          <a:extLst>
            <a:ext uri="{FF2B5EF4-FFF2-40B4-BE49-F238E27FC236}">
              <a16:creationId xmlns:a16="http://schemas.microsoft.com/office/drawing/2014/main" id="{370C97C5-8406-46B9-95B1-698DAD44D7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9740" y="228600"/>
          <a:ext cx="2296795" cy="406400"/>
        </a:xfrm>
        <a:prstGeom prst="rect">
          <a:avLst/>
        </a:prstGeom>
      </xdr:spPr>
    </xdr:pic>
    <xdr:clientData/>
  </xdr:twoCellAnchor>
  <xdr:twoCellAnchor>
    <xdr:from>
      <xdr:col>2</xdr:col>
      <xdr:colOff>251460</xdr:colOff>
      <xdr:row>30</xdr:row>
      <xdr:rowOff>190500</xdr:rowOff>
    </xdr:from>
    <xdr:to>
      <xdr:col>3</xdr:col>
      <xdr:colOff>381000</xdr:colOff>
      <xdr:row>30</xdr:row>
      <xdr:rowOff>190500</xdr:rowOff>
    </xdr:to>
    <xdr:cxnSp macro="">
      <xdr:nvCxnSpPr>
        <xdr:cNvPr id="3" name="Straight Connector 2">
          <a:extLst>
            <a:ext uri="{FF2B5EF4-FFF2-40B4-BE49-F238E27FC236}">
              <a16:creationId xmlns:a16="http://schemas.microsoft.com/office/drawing/2014/main" id="{A560796E-B1FA-4A99-8BCB-990EED4DD302}"/>
            </a:ext>
          </a:extLst>
        </xdr:cNvPr>
        <xdr:cNvCxnSpPr/>
      </xdr:nvCxnSpPr>
      <xdr:spPr>
        <a:xfrm>
          <a:off x="1051560" y="654558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160020</xdr:colOff>
      <xdr:row>27</xdr:row>
      <xdr:rowOff>0</xdr:rowOff>
    </xdr:from>
    <xdr:to>
      <xdr:col>6</xdr:col>
      <xdr:colOff>289560</xdr:colOff>
      <xdr:row>27</xdr:row>
      <xdr:rowOff>0</xdr:rowOff>
    </xdr:to>
    <xdr:cxnSp macro="">
      <xdr:nvCxnSpPr>
        <xdr:cNvPr id="4" name="Straight Connector 3">
          <a:extLst>
            <a:ext uri="{FF2B5EF4-FFF2-40B4-BE49-F238E27FC236}">
              <a16:creationId xmlns:a16="http://schemas.microsoft.com/office/drawing/2014/main" id="{42C4925E-BC05-419A-9612-83CC5143FD85}"/>
            </a:ext>
          </a:extLst>
        </xdr:cNvPr>
        <xdr:cNvCxnSpPr/>
      </xdr:nvCxnSpPr>
      <xdr:spPr>
        <a:xfrm>
          <a:off x="2788920" y="576072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381000</xdr:colOff>
      <xdr:row>26</xdr:row>
      <xdr:rowOff>190500</xdr:rowOff>
    </xdr:from>
    <xdr:to>
      <xdr:col>5</xdr:col>
      <xdr:colOff>182880</xdr:colOff>
      <xdr:row>30</xdr:row>
      <xdr:rowOff>190500</xdr:rowOff>
    </xdr:to>
    <xdr:cxnSp macro="">
      <xdr:nvCxnSpPr>
        <xdr:cNvPr id="5" name="Straight Connector 4">
          <a:extLst>
            <a:ext uri="{FF2B5EF4-FFF2-40B4-BE49-F238E27FC236}">
              <a16:creationId xmlns:a16="http://schemas.microsoft.com/office/drawing/2014/main" id="{5541F18D-6EA4-4277-BADD-4CAF1EB6FB57}"/>
            </a:ext>
          </a:extLst>
        </xdr:cNvPr>
        <xdr:cNvCxnSpPr/>
      </xdr:nvCxnSpPr>
      <xdr:spPr>
        <a:xfrm flipV="1">
          <a:off x="1790700" y="5753100"/>
          <a:ext cx="1021080" cy="79248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236220</xdr:colOff>
      <xdr:row>29</xdr:row>
      <xdr:rowOff>106680</xdr:rowOff>
    </xdr:from>
    <xdr:to>
      <xdr:col>6</xdr:col>
      <xdr:colOff>320040</xdr:colOff>
      <xdr:row>29</xdr:row>
      <xdr:rowOff>121920</xdr:rowOff>
    </xdr:to>
    <xdr:cxnSp macro="">
      <xdr:nvCxnSpPr>
        <xdr:cNvPr id="6" name="Straight Connector 5">
          <a:extLst>
            <a:ext uri="{FF2B5EF4-FFF2-40B4-BE49-F238E27FC236}">
              <a16:creationId xmlns:a16="http://schemas.microsoft.com/office/drawing/2014/main" id="{948280C7-70E5-48D3-A271-BECEDA5778FD}"/>
            </a:ext>
          </a:extLst>
        </xdr:cNvPr>
        <xdr:cNvCxnSpPr/>
      </xdr:nvCxnSpPr>
      <xdr:spPr>
        <a:xfrm>
          <a:off x="1036320" y="6263640"/>
          <a:ext cx="2522220" cy="15240"/>
        </a:xfrm>
        <a:prstGeom prst="line">
          <a:avLst/>
        </a:prstGeom>
        <a:ln w="12700">
          <a:solidFill>
            <a:srgbClr val="001F9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254000</xdr:colOff>
      <xdr:row>1</xdr:row>
      <xdr:rowOff>101600</xdr:rowOff>
    </xdr:from>
    <xdr:to>
      <xdr:col>5</xdr:col>
      <xdr:colOff>112395</xdr:colOff>
      <xdr:row>3</xdr:row>
      <xdr:rowOff>142240</xdr:rowOff>
    </xdr:to>
    <xdr:pic>
      <xdr:nvPicPr>
        <xdr:cNvPr id="2" name="Picture 1" descr="A picture containing text, clipart&#10;&#10;Description automatically generated">
          <a:extLst>
            <a:ext uri="{FF2B5EF4-FFF2-40B4-BE49-F238E27FC236}">
              <a16:creationId xmlns:a16="http://schemas.microsoft.com/office/drawing/2014/main" id="{4CB187B7-554E-4F41-9C14-D97BD303F1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120" y="231140"/>
          <a:ext cx="2296795" cy="406400"/>
        </a:xfrm>
        <a:prstGeom prst="rect">
          <a:avLst/>
        </a:prstGeom>
      </xdr:spPr>
    </xdr:pic>
    <xdr:clientData/>
  </xdr:twoCellAnchor>
  <xdr:twoCellAnchor>
    <xdr:from>
      <xdr:col>5</xdr:col>
      <xdr:colOff>175260</xdr:colOff>
      <xdr:row>30</xdr:row>
      <xdr:rowOff>190500</xdr:rowOff>
    </xdr:from>
    <xdr:to>
      <xdr:col>6</xdr:col>
      <xdr:colOff>304800</xdr:colOff>
      <xdr:row>30</xdr:row>
      <xdr:rowOff>190500</xdr:rowOff>
    </xdr:to>
    <xdr:cxnSp macro="">
      <xdr:nvCxnSpPr>
        <xdr:cNvPr id="7" name="Straight Connector 6">
          <a:extLst>
            <a:ext uri="{FF2B5EF4-FFF2-40B4-BE49-F238E27FC236}">
              <a16:creationId xmlns:a16="http://schemas.microsoft.com/office/drawing/2014/main" id="{095125EF-6002-45BD-9BF6-E9379693EE7B}"/>
            </a:ext>
          </a:extLst>
        </xdr:cNvPr>
        <xdr:cNvCxnSpPr/>
      </xdr:nvCxnSpPr>
      <xdr:spPr>
        <a:xfrm>
          <a:off x="2804160" y="657606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281940</xdr:colOff>
      <xdr:row>27</xdr:row>
      <xdr:rowOff>0</xdr:rowOff>
    </xdr:from>
    <xdr:to>
      <xdr:col>3</xdr:col>
      <xdr:colOff>411480</xdr:colOff>
      <xdr:row>27</xdr:row>
      <xdr:rowOff>0</xdr:rowOff>
    </xdr:to>
    <xdr:cxnSp macro="">
      <xdr:nvCxnSpPr>
        <xdr:cNvPr id="8" name="Straight Connector 7">
          <a:extLst>
            <a:ext uri="{FF2B5EF4-FFF2-40B4-BE49-F238E27FC236}">
              <a16:creationId xmlns:a16="http://schemas.microsoft.com/office/drawing/2014/main" id="{7DEF27D9-AD9E-47F0-AF07-17797A1E1ED4}"/>
            </a:ext>
          </a:extLst>
        </xdr:cNvPr>
        <xdr:cNvCxnSpPr/>
      </xdr:nvCxnSpPr>
      <xdr:spPr>
        <a:xfrm>
          <a:off x="1082040" y="579120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411480</xdr:colOff>
      <xdr:row>27</xdr:row>
      <xdr:rowOff>0</xdr:rowOff>
    </xdr:from>
    <xdr:to>
      <xdr:col>5</xdr:col>
      <xdr:colOff>182880</xdr:colOff>
      <xdr:row>30</xdr:row>
      <xdr:rowOff>190500</xdr:rowOff>
    </xdr:to>
    <xdr:cxnSp macro="">
      <xdr:nvCxnSpPr>
        <xdr:cNvPr id="9" name="Straight Connector 8">
          <a:extLst>
            <a:ext uri="{FF2B5EF4-FFF2-40B4-BE49-F238E27FC236}">
              <a16:creationId xmlns:a16="http://schemas.microsoft.com/office/drawing/2014/main" id="{8F1B08E2-8253-447F-9424-019B24C7AFFA}"/>
            </a:ext>
          </a:extLst>
        </xdr:cNvPr>
        <xdr:cNvCxnSpPr/>
      </xdr:nvCxnSpPr>
      <xdr:spPr>
        <a:xfrm>
          <a:off x="1821180" y="5791200"/>
          <a:ext cx="990600" cy="78486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236220</xdr:colOff>
      <xdr:row>29</xdr:row>
      <xdr:rowOff>106680</xdr:rowOff>
    </xdr:from>
    <xdr:to>
      <xdr:col>6</xdr:col>
      <xdr:colOff>320040</xdr:colOff>
      <xdr:row>29</xdr:row>
      <xdr:rowOff>121920</xdr:rowOff>
    </xdr:to>
    <xdr:cxnSp macro="">
      <xdr:nvCxnSpPr>
        <xdr:cNvPr id="10" name="Straight Connector 9">
          <a:extLst>
            <a:ext uri="{FF2B5EF4-FFF2-40B4-BE49-F238E27FC236}">
              <a16:creationId xmlns:a16="http://schemas.microsoft.com/office/drawing/2014/main" id="{1BFC1A9C-ECC8-41DB-893F-5154B34A76D4}"/>
            </a:ext>
          </a:extLst>
        </xdr:cNvPr>
        <xdr:cNvCxnSpPr/>
      </xdr:nvCxnSpPr>
      <xdr:spPr>
        <a:xfrm>
          <a:off x="1036320" y="5867400"/>
          <a:ext cx="2522220" cy="15240"/>
        </a:xfrm>
        <a:prstGeom prst="line">
          <a:avLst/>
        </a:prstGeom>
        <a:ln w="12700">
          <a:solidFill>
            <a:srgbClr val="001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xdr:colOff>
      <xdr:row>27</xdr:row>
      <xdr:rowOff>7620</xdr:rowOff>
    </xdr:from>
    <xdr:to>
      <xdr:col>3</xdr:col>
      <xdr:colOff>434340</xdr:colOff>
      <xdr:row>27</xdr:row>
      <xdr:rowOff>7620</xdr:rowOff>
    </xdr:to>
    <xdr:cxnSp macro="">
      <xdr:nvCxnSpPr>
        <xdr:cNvPr id="3" name="Straight Connector 2">
          <a:extLst>
            <a:ext uri="{FF2B5EF4-FFF2-40B4-BE49-F238E27FC236}">
              <a16:creationId xmlns:a16="http://schemas.microsoft.com/office/drawing/2014/main" id="{9759766F-C18A-6832-8F0A-CAC0EAAA5948}"/>
            </a:ext>
          </a:extLst>
        </xdr:cNvPr>
        <xdr:cNvCxnSpPr/>
      </xdr:nvCxnSpPr>
      <xdr:spPr>
        <a:xfrm>
          <a:off x="1112520" y="536448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429260</xdr:colOff>
      <xdr:row>1</xdr:row>
      <xdr:rowOff>101600</xdr:rowOff>
    </xdr:from>
    <xdr:to>
      <xdr:col>5</xdr:col>
      <xdr:colOff>287655</xdr:colOff>
      <xdr:row>3</xdr:row>
      <xdr:rowOff>142240</xdr:rowOff>
    </xdr:to>
    <xdr:pic>
      <xdr:nvPicPr>
        <xdr:cNvPr id="2" name="Picture 1" descr="A picture containing text, clipart&#10;&#10;Description automatically generated">
          <a:extLst>
            <a:ext uri="{FF2B5EF4-FFF2-40B4-BE49-F238E27FC236}">
              <a16:creationId xmlns:a16="http://schemas.microsoft.com/office/drawing/2014/main" id="{F7413EE0-B7C2-404F-9493-A77BB7FBAE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5160" y="304800"/>
          <a:ext cx="2550795" cy="396240"/>
        </a:xfrm>
        <a:prstGeom prst="rect">
          <a:avLst/>
        </a:prstGeom>
      </xdr:spPr>
    </xdr:pic>
    <xdr:clientData/>
  </xdr:twoCellAnchor>
  <xdr:twoCellAnchor>
    <xdr:from>
      <xdr:col>2</xdr:col>
      <xdr:colOff>510540</xdr:colOff>
      <xdr:row>28</xdr:row>
      <xdr:rowOff>30480</xdr:rowOff>
    </xdr:from>
    <xdr:to>
      <xdr:col>4</xdr:col>
      <xdr:colOff>281940</xdr:colOff>
      <xdr:row>32</xdr:row>
      <xdr:rowOff>22860</xdr:rowOff>
    </xdr:to>
    <xdr:cxnSp macro="">
      <xdr:nvCxnSpPr>
        <xdr:cNvPr id="3" name="Straight Connector 2">
          <a:extLst>
            <a:ext uri="{FF2B5EF4-FFF2-40B4-BE49-F238E27FC236}">
              <a16:creationId xmlns:a16="http://schemas.microsoft.com/office/drawing/2014/main" id="{9C80B1F3-28DB-4D11-A1F2-45A6551F48C3}"/>
            </a:ext>
          </a:extLst>
        </xdr:cNvPr>
        <xdr:cNvCxnSpPr/>
      </xdr:nvCxnSpPr>
      <xdr:spPr>
        <a:xfrm>
          <a:off x="1120140" y="5570220"/>
          <a:ext cx="990600" cy="78486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274320</xdr:colOff>
      <xdr:row>28</xdr:row>
      <xdr:rowOff>30480</xdr:rowOff>
    </xdr:from>
    <xdr:to>
      <xdr:col>6</xdr:col>
      <xdr:colOff>76200</xdr:colOff>
      <xdr:row>32</xdr:row>
      <xdr:rowOff>30480</xdr:rowOff>
    </xdr:to>
    <xdr:cxnSp macro="">
      <xdr:nvCxnSpPr>
        <xdr:cNvPr id="4" name="Straight Connector 3">
          <a:extLst>
            <a:ext uri="{FF2B5EF4-FFF2-40B4-BE49-F238E27FC236}">
              <a16:creationId xmlns:a16="http://schemas.microsoft.com/office/drawing/2014/main" id="{7C76E42C-8B01-4422-B4B6-3268DD4C8E45}"/>
            </a:ext>
          </a:extLst>
        </xdr:cNvPr>
        <xdr:cNvCxnSpPr/>
      </xdr:nvCxnSpPr>
      <xdr:spPr>
        <a:xfrm flipV="1">
          <a:off x="2103120" y="5570220"/>
          <a:ext cx="1021080" cy="79248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205740</xdr:colOff>
      <xdr:row>30</xdr:row>
      <xdr:rowOff>53340</xdr:rowOff>
    </xdr:from>
    <xdr:to>
      <xdr:col>6</xdr:col>
      <xdr:colOff>289560</xdr:colOff>
      <xdr:row>30</xdr:row>
      <xdr:rowOff>68580</xdr:rowOff>
    </xdr:to>
    <xdr:cxnSp macro="">
      <xdr:nvCxnSpPr>
        <xdr:cNvPr id="5" name="Straight Connector 4">
          <a:extLst>
            <a:ext uri="{FF2B5EF4-FFF2-40B4-BE49-F238E27FC236}">
              <a16:creationId xmlns:a16="http://schemas.microsoft.com/office/drawing/2014/main" id="{9B1224DE-7C44-4990-982C-0E0E0C1D7F5D}"/>
            </a:ext>
          </a:extLst>
        </xdr:cNvPr>
        <xdr:cNvCxnSpPr/>
      </xdr:nvCxnSpPr>
      <xdr:spPr>
        <a:xfrm>
          <a:off x="815340" y="5989320"/>
          <a:ext cx="2522220" cy="15240"/>
        </a:xfrm>
        <a:prstGeom prst="line">
          <a:avLst/>
        </a:prstGeom>
        <a:ln w="12700">
          <a:solidFill>
            <a:srgbClr val="001F9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429260</xdr:colOff>
      <xdr:row>1</xdr:row>
      <xdr:rowOff>88900</xdr:rowOff>
    </xdr:from>
    <xdr:to>
      <xdr:col>5</xdr:col>
      <xdr:colOff>287655</xdr:colOff>
      <xdr:row>3</xdr:row>
      <xdr:rowOff>129540</xdr:rowOff>
    </xdr:to>
    <xdr:pic>
      <xdr:nvPicPr>
        <xdr:cNvPr id="2" name="Picture 1" descr="A picture containing text, clipart&#10;&#10;Description automatically generated">
          <a:extLst>
            <a:ext uri="{FF2B5EF4-FFF2-40B4-BE49-F238E27FC236}">
              <a16:creationId xmlns:a16="http://schemas.microsoft.com/office/drawing/2014/main" id="{41998176-75C3-4A61-BCBB-11BB8D5A31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5160" y="292100"/>
          <a:ext cx="2550795" cy="396240"/>
        </a:xfrm>
        <a:prstGeom prst="rect">
          <a:avLst/>
        </a:prstGeom>
      </xdr:spPr>
    </xdr:pic>
    <xdr:clientData/>
  </xdr:twoCellAnchor>
  <xdr:twoCellAnchor>
    <xdr:from>
      <xdr:col>4</xdr:col>
      <xdr:colOff>38100</xdr:colOff>
      <xdr:row>32</xdr:row>
      <xdr:rowOff>45720</xdr:rowOff>
    </xdr:from>
    <xdr:to>
      <xdr:col>5</xdr:col>
      <xdr:colOff>167640</xdr:colOff>
      <xdr:row>32</xdr:row>
      <xdr:rowOff>45720</xdr:rowOff>
    </xdr:to>
    <xdr:cxnSp macro="">
      <xdr:nvCxnSpPr>
        <xdr:cNvPr id="3" name="Straight Connector 2">
          <a:extLst>
            <a:ext uri="{FF2B5EF4-FFF2-40B4-BE49-F238E27FC236}">
              <a16:creationId xmlns:a16="http://schemas.microsoft.com/office/drawing/2014/main" id="{2CF84CE5-3275-4D5B-BBD4-1FE2E6F5758C}"/>
            </a:ext>
          </a:extLst>
        </xdr:cNvPr>
        <xdr:cNvCxnSpPr/>
      </xdr:nvCxnSpPr>
      <xdr:spPr>
        <a:xfrm>
          <a:off x="1866900" y="640842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160020</xdr:colOff>
      <xdr:row>28</xdr:row>
      <xdr:rowOff>38100</xdr:rowOff>
    </xdr:from>
    <xdr:to>
      <xdr:col>6</xdr:col>
      <xdr:colOff>571500</xdr:colOff>
      <xdr:row>32</xdr:row>
      <xdr:rowOff>38100</xdr:rowOff>
    </xdr:to>
    <xdr:cxnSp macro="">
      <xdr:nvCxnSpPr>
        <xdr:cNvPr id="4" name="Straight Connector 3">
          <a:extLst>
            <a:ext uri="{FF2B5EF4-FFF2-40B4-BE49-F238E27FC236}">
              <a16:creationId xmlns:a16="http://schemas.microsoft.com/office/drawing/2014/main" id="{A19FAF31-3CD7-4034-BB26-7354DAB3B8E5}"/>
            </a:ext>
          </a:extLst>
        </xdr:cNvPr>
        <xdr:cNvCxnSpPr/>
      </xdr:nvCxnSpPr>
      <xdr:spPr>
        <a:xfrm flipV="1">
          <a:off x="2598420" y="5608320"/>
          <a:ext cx="1021080" cy="79248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281940</xdr:colOff>
      <xdr:row>28</xdr:row>
      <xdr:rowOff>53340</xdr:rowOff>
    </xdr:from>
    <xdr:to>
      <xdr:col>4</xdr:col>
      <xdr:colOff>53340</xdr:colOff>
      <xdr:row>32</xdr:row>
      <xdr:rowOff>45720</xdr:rowOff>
    </xdr:to>
    <xdr:cxnSp macro="">
      <xdr:nvCxnSpPr>
        <xdr:cNvPr id="5" name="Straight Connector 4">
          <a:extLst>
            <a:ext uri="{FF2B5EF4-FFF2-40B4-BE49-F238E27FC236}">
              <a16:creationId xmlns:a16="http://schemas.microsoft.com/office/drawing/2014/main" id="{D943EE47-F6F5-4B97-8EE0-F591799ED416}"/>
            </a:ext>
          </a:extLst>
        </xdr:cNvPr>
        <xdr:cNvCxnSpPr/>
      </xdr:nvCxnSpPr>
      <xdr:spPr>
        <a:xfrm>
          <a:off x="891540" y="5623560"/>
          <a:ext cx="990600" cy="78486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350520</xdr:colOff>
      <xdr:row>31</xdr:row>
      <xdr:rowOff>0</xdr:rowOff>
    </xdr:from>
    <xdr:to>
      <xdr:col>6</xdr:col>
      <xdr:colOff>434340</xdr:colOff>
      <xdr:row>31</xdr:row>
      <xdr:rowOff>15240</xdr:rowOff>
    </xdr:to>
    <xdr:cxnSp macro="">
      <xdr:nvCxnSpPr>
        <xdr:cNvPr id="6" name="Straight Connector 5">
          <a:extLst>
            <a:ext uri="{FF2B5EF4-FFF2-40B4-BE49-F238E27FC236}">
              <a16:creationId xmlns:a16="http://schemas.microsoft.com/office/drawing/2014/main" id="{15AA443A-BD7F-4A53-BD05-DBE24F711F82}"/>
            </a:ext>
          </a:extLst>
        </xdr:cNvPr>
        <xdr:cNvCxnSpPr/>
      </xdr:nvCxnSpPr>
      <xdr:spPr>
        <a:xfrm>
          <a:off x="960120" y="6164580"/>
          <a:ext cx="2522220" cy="15240"/>
        </a:xfrm>
        <a:prstGeom prst="line">
          <a:avLst/>
        </a:prstGeom>
        <a:ln w="12700">
          <a:solidFill>
            <a:srgbClr val="001F9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426720</xdr:colOff>
      <xdr:row>1</xdr:row>
      <xdr:rowOff>76200</xdr:rowOff>
    </xdr:from>
    <xdr:to>
      <xdr:col>5</xdr:col>
      <xdr:colOff>285115</xdr:colOff>
      <xdr:row>3</xdr:row>
      <xdr:rowOff>116840</xdr:rowOff>
    </xdr:to>
    <xdr:pic>
      <xdr:nvPicPr>
        <xdr:cNvPr id="2" name="Picture 1" descr="A picture containing text, clipart&#10;&#10;Description automatically generated">
          <a:extLst>
            <a:ext uri="{FF2B5EF4-FFF2-40B4-BE49-F238E27FC236}">
              <a16:creationId xmlns:a16="http://schemas.microsoft.com/office/drawing/2014/main" id="{A5718204-20D3-47A1-8D14-D9690FC641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2620" y="279400"/>
          <a:ext cx="2550795" cy="396240"/>
        </a:xfrm>
        <a:prstGeom prst="rect">
          <a:avLst/>
        </a:prstGeom>
      </xdr:spPr>
    </xdr:pic>
    <xdr:clientData/>
  </xdr:twoCellAnchor>
  <xdr:twoCellAnchor>
    <xdr:from>
      <xdr:col>4</xdr:col>
      <xdr:colOff>281940</xdr:colOff>
      <xdr:row>31</xdr:row>
      <xdr:rowOff>22860</xdr:rowOff>
    </xdr:from>
    <xdr:to>
      <xdr:col>6</xdr:col>
      <xdr:colOff>53340</xdr:colOff>
      <xdr:row>35</xdr:row>
      <xdr:rowOff>15240</xdr:rowOff>
    </xdr:to>
    <xdr:cxnSp macro="">
      <xdr:nvCxnSpPr>
        <xdr:cNvPr id="3" name="Straight Connector 2">
          <a:extLst>
            <a:ext uri="{FF2B5EF4-FFF2-40B4-BE49-F238E27FC236}">
              <a16:creationId xmlns:a16="http://schemas.microsoft.com/office/drawing/2014/main" id="{9049AC89-2ECD-431F-9172-47B22E48333F}"/>
            </a:ext>
          </a:extLst>
        </xdr:cNvPr>
        <xdr:cNvCxnSpPr/>
      </xdr:nvCxnSpPr>
      <xdr:spPr>
        <a:xfrm>
          <a:off x="2110740" y="5791200"/>
          <a:ext cx="990600" cy="78486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495300</xdr:colOff>
      <xdr:row>31</xdr:row>
      <xdr:rowOff>22860</xdr:rowOff>
    </xdr:from>
    <xdr:to>
      <xdr:col>4</xdr:col>
      <xdr:colOff>297180</xdr:colOff>
      <xdr:row>35</xdr:row>
      <xdr:rowOff>22860</xdr:rowOff>
    </xdr:to>
    <xdr:cxnSp macro="">
      <xdr:nvCxnSpPr>
        <xdr:cNvPr id="5" name="Straight Connector 4">
          <a:extLst>
            <a:ext uri="{FF2B5EF4-FFF2-40B4-BE49-F238E27FC236}">
              <a16:creationId xmlns:a16="http://schemas.microsoft.com/office/drawing/2014/main" id="{3280295D-9E86-4159-8F42-1B173CDF673F}"/>
            </a:ext>
          </a:extLst>
        </xdr:cNvPr>
        <xdr:cNvCxnSpPr/>
      </xdr:nvCxnSpPr>
      <xdr:spPr>
        <a:xfrm flipV="1">
          <a:off x="1104900" y="5791200"/>
          <a:ext cx="1021080" cy="79248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38100</xdr:colOff>
      <xdr:row>35</xdr:row>
      <xdr:rowOff>7620</xdr:rowOff>
    </xdr:from>
    <xdr:to>
      <xdr:col>7</xdr:col>
      <xdr:colOff>167640</xdr:colOff>
      <xdr:row>35</xdr:row>
      <xdr:rowOff>7620</xdr:rowOff>
    </xdr:to>
    <xdr:cxnSp macro="">
      <xdr:nvCxnSpPr>
        <xdr:cNvPr id="6" name="Straight Connector 5">
          <a:extLst>
            <a:ext uri="{FF2B5EF4-FFF2-40B4-BE49-F238E27FC236}">
              <a16:creationId xmlns:a16="http://schemas.microsoft.com/office/drawing/2014/main" id="{B299C8DC-10B9-43A4-963F-9FC723D42D8E}"/>
            </a:ext>
          </a:extLst>
        </xdr:cNvPr>
        <xdr:cNvCxnSpPr/>
      </xdr:nvCxnSpPr>
      <xdr:spPr>
        <a:xfrm>
          <a:off x="3086100" y="656844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381000</xdr:colOff>
      <xdr:row>35</xdr:row>
      <xdr:rowOff>15240</xdr:rowOff>
    </xdr:from>
    <xdr:to>
      <xdr:col>2</xdr:col>
      <xdr:colOff>510540</xdr:colOff>
      <xdr:row>35</xdr:row>
      <xdr:rowOff>15240</xdr:rowOff>
    </xdr:to>
    <xdr:cxnSp macro="">
      <xdr:nvCxnSpPr>
        <xdr:cNvPr id="7" name="Straight Connector 6">
          <a:extLst>
            <a:ext uri="{FF2B5EF4-FFF2-40B4-BE49-F238E27FC236}">
              <a16:creationId xmlns:a16="http://schemas.microsoft.com/office/drawing/2014/main" id="{B66D1CBC-2E47-4BCC-BB88-CE463EB35C06}"/>
            </a:ext>
          </a:extLst>
        </xdr:cNvPr>
        <xdr:cNvCxnSpPr/>
      </xdr:nvCxnSpPr>
      <xdr:spPr>
        <a:xfrm>
          <a:off x="381000" y="657606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190500</xdr:colOff>
      <xdr:row>33</xdr:row>
      <xdr:rowOff>22860</xdr:rowOff>
    </xdr:from>
    <xdr:to>
      <xdr:col>6</xdr:col>
      <xdr:colOff>274320</xdr:colOff>
      <xdr:row>33</xdr:row>
      <xdr:rowOff>38100</xdr:rowOff>
    </xdr:to>
    <xdr:cxnSp macro="">
      <xdr:nvCxnSpPr>
        <xdr:cNvPr id="8" name="Straight Connector 7">
          <a:extLst>
            <a:ext uri="{FF2B5EF4-FFF2-40B4-BE49-F238E27FC236}">
              <a16:creationId xmlns:a16="http://schemas.microsoft.com/office/drawing/2014/main" id="{C4508E9E-7F86-458C-8EC0-2FD34F09ED46}"/>
            </a:ext>
          </a:extLst>
        </xdr:cNvPr>
        <xdr:cNvCxnSpPr/>
      </xdr:nvCxnSpPr>
      <xdr:spPr>
        <a:xfrm>
          <a:off x="800100" y="6187440"/>
          <a:ext cx="2522220" cy="15240"/>
        </a:xfrm>
        <a:prstGeom prst="line">
          <a:avLst/>
        </a:prstGeom>
        <a:ln w="12700">
          <a:solidFill>
            <a:srgbClr val="001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480060</xdr:colOff>
      <xdr:row>30</xdr:row>
      <xdr:rowOff>45720</xdr:rowOff>
    </xdr:from>
    <xdr:to>
      <xdr:col>11</xdr:col>
      <xdr:colOff>320040</xdr:colOff>
      <xdr:row>34</xdr:row>
      <xdr:rowOff>45720</xdr:rowOff>
    </xdr:to>
    <xdr:cxnSp macro="">
      <xdr:nvCxnSpPr>
        <xdr:cNvPr id="10" name="Straight Connector 9">
          <a:extLst>
            <a:ext uri="{FF2B5EF4-FFF2-40B4-BE49-F238E27FC236}">
              <a16:creationId xmlns:a16="http://schemas.microsoft.com/office/drawing/2014/main" id="{7605045F-4F95-4969-87C2-A91981F7057D}"/>
            </a:ext>
          </a:extLst>
        </xdr:cNvPr>
        <xdr:cNvCxnSpPr/>
      </xdr:nvCxnSpPr>
      <xdr:spPr>
        <a:xfrm>
          <a:off x="5356860" y="5615940"/>
          <a:ext cx="1059180" cy="79248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312420</xdr:colOff>
      <xdr:row>30</xdr:row>
      <xdr:rowOff>53340</xdr:rowOff>
    </xdr:from>
    <xdr:to>
      <xdr:col>13</xdr:col>
      <xdr:colOff>38100</xdr:colOff>
      <xdr:row>34</xdr:row>
      <xdr:rowOff>38100</xdr:rowOff>
    </xdr:to>
    <xdr:cxnSp macro="">
      <xdr:nvCxnSpPr>
        <xdr:cNvPr id="11" name="Straight Connector 10">
          <a:extLst>
            <a:ext uri="{FF2B5EF4-FFF2-40B4-BE49-F238E27FC236}">
              <a16:creationId xmlns:a16="http://schemas.microsoft.com/office/drawing/2014/main" id="{8E097368-E55D-4506-A00A-C2405A217BF9}"/>
            </a:ext>
          </a:extLst>
        </xdr:cNvPr>
        <xdr:cNvCxnSpPr/>
      </xdr:nvCxnSpPr>
      <xdr:spPr>
        <a:xfrm flipV="1">
          <a:off x="6408420" y="5623560"/>
          <a:ext cx="944880" cy="77724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38100</xdr:colOff>
      <xdr:row>30</xdr:row>
      <xdr:rowOff>53340</xdr:rowOff>
    </xdr:from>
    <xdr:to>
      <xdr:col>14</xdr:col>
      <xdr:colOff>167640</xdr:colOff>
      <xdr:row>30</xdr:row>
      <xdr:rowOff>53340</xdr:rowOff>
    </xdr:to>
    <xdr:cxnSp macro="">
      <xdr:nvCxnSpPr>
        <xdr:cNvPr id="12" name="Straight Connector 11">
          <a:extLst>
            <a:ext uri="{FF2B5EF4-FFF2-40B4-BE49-F238E27FC236}">
              <a16:creationId xmlns:a16="http://schemas.microsoft.com/office/drawing/2014/main" id="{44F9DCC4-A875-4474-9B4D-AE78D5CF51CB}"/>
            </a:ext>
          </a:extLst>
        </xdr:cNvPr>
        <xdr:cNvCxnSpPr/>
      </xdr:nvCxnSpPr>
      <xdr:spPr>
        <a:xfrm>
          <a:off x="7353300" y="5623560"/>
          <a:ext cx="83820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152400</xdr:colOff>
      <xdr:row>30</xdr:row>
      <xdr:rowOff>53340</xdr:rowOff>
    </xdr:from>
    <xdr:to>
      <xdr:col>9</xdr:col>
      <xdr:colOff>502920</xdr:colOff>
      <xdr:row>30</xdr:row>
      <xdr:rowOff>53340</xdr:rowOff>
    </xdr:to>
    <xdr:cxnSp macro="">
      <xdr:nvCxnSpPr>
        <xdr:cNvPr id="13" name="Straight Connector 12">
          <a:extLst>
            <a:ext uri="{FF2B5EF4-FFF2-40B4-BE49-F238E27FC236}">
              <a16:creationId xmlns:a16="http://schemas.microsoft.com/office/drawing/2014/main" id="{AC21AF2F-3649-42DF-B8D5-4DA67AE47675}"/>
            </a:ext>
          </a:extLst>
        </xdr:cNvPr>
        <xdr:cNvCxnSpPr/>
      </xdr:nvCxnSpPr>
      <xdr:spPr>
        <a:xfrm>
          <a:off x="4610100" y="6012180"/>
          <a:ext cx="96012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167640</xdr:colOff>
      <xdr:row>32</xdr:row>
      <xdr:rowOff>182880</xdr:rowOff>
    </xdr:from>
    <xdr:to>
      <xdr:col>13</xdr:col>
      <xdr:colOff>558800</xdr:colOff>
      <xdr:row>32</xdr:row>
      <xdr:rowOff>182880</xdr:rowOff>
    </xdr:to>
    <xdr:cxnSp macro="">
      <xdr:nvCxnSpPr>
        <xdr:cNvPr id="14" name="Straight Connector 13">
          <a:extLst>
            <a:ext uri="{FF2B5EF4-FFF2-40B4-BE49-F238E27FC236}">
              <a16:creationId xmlns:a16="http://schemas.microsoft.com/office/drawing/2014/main" id="{37F3AE9C-1188-4E7D-B317-A652F7D66181}"/>
            </a:ext>
          </a:extLst>
        </xdr:cNvPr>
        <xdr:cNvCxnSpPr/>
      </xdr:nvCxnSpPr>
      <xdr:spPr>
        <a:xfrm>
          <a:off x="5768340" y="6545580"/>
          <a:ext cx="3083560" cy="0"/>
        </a:xfrm>
        <a:prstGeom prst="line">
          <a:avLst/>
        </a:prstGeom>
        <a:ln w="12700">
          <a:solidFill>
            <a:srgbClr val="001F9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429260</xdr:colOff>
      <xdr:row>1</xdr:row>
      <xdr:rowOff>76200</xdr:rowOff>
    </xdr:from>
    <xdr:to>
      <xdr:col>5</xdr:col>
      <xdr:colOff>283845</xdr:colOff>
      <xdr:row>3</xdr:row>
      <xdr:rowOff>116840</xdr:rowOff>
    </xdr:to>
    <xdr:pic>
      <xdr:nvPicPr>
        <xdr:cNvPr id="2" name="Picture 1" descr="A picture containing text, clipart&#10;&#10;Description automatically generated">
          <a:extLst>
            <a:ext uri="{FF2B5EF4-FFF2-40B4-BE49-F238E27FC236}">
              <a16:creationId xmlns:a16="http://schemas.microsoft.com/office/drawing/2014/main" id="{84136783-B8B7-488F-8B4A-3AD4D4B09A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5160" y="279400"/>
          <a:ext cx="2550795" cy="396240"/>
        </a:xfrm>
        <a:prstGeom prst="rect">
          <a:avLst/>
        </a:prstGeom>
      </xdr:spPr>
    </xdr:pic>
    <xdr:clientData/>
  </xdr:twoCellAnchor>
  <xdr:twoCellAnchor>
    <xdr:from>
      <xdr:col>5</xdr:col>
      <xdr:colOff>22860</xdr:colOff>
      <xdr:row>31</xdr:row>
      <xdr:rowOff>22860</xdr:rowOff>
    </xdr:from>
    <xdr:to>
      <xdr:col>6</xdr:col>
      <xdr:colOff>53340</xdr:colOff>
      <xdr:row>35</xdr:row>
      <xdr:rowOff>15240</xdr:rowOff>
    </xdr:to>
    <xdr:cxnSp macro="">
      <xdr:nvCxnSpPr>
        <xdr:cNvPr id="13" name="Straight Connector 12">
          <a:extLst>
            <a:ext uri="{FF2B5EF4-FFF2-40B4-BE49-F238E27FC236}">
              <a16:creationId xmlns:a16="http://schemas.microsoft.com/office/drawing/2014/main" id="{377AD2E1-27CF-49BB-BB12-681F2354F081}"/>
            </a:ext>
          </a:extLst>
        </xdr:cNvPr>
        <xdr:cNvCxnSpPr/>
      </xdr:nvCxnSpPr>
      <xdr:spPr>
        <a:xfrm>
          <a:off x="2461260" y="5791200"/>
          <a:ext cx="640080" cy="78486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495300</xdr:colOff>
      <xdr:row>31</xdr:row>
      <xdr:rowOff>30480</xdr:rowOff>
    </xdr:from>
    <xdr:to>
      <xdr:col>3</xdr:col>
      <xdr:colOff>533400</xdr:colOff>
      <xdr:row>35</xdr:row>
      <xdr:rowOff>22860</xdr:rowOff>
    </xdr:to>
    <xdr:cxnSp macro="">
      <xdr:nvCxnSpPr>
        <xdr:cNvPr id="14" name="Straight Connector 13">
          <a:extLst>
            <a:ext uri="{FF2B5EF4-FFF2-40B4-BE49-F238E27FC236}">
              <a16:creationId xmlns:a16="http://schemas.microsoft.com/office/drawing/2014/main" id="{58F4BA3B-0157-46C9-B466-AD646A1732FE}"/>
            </a:ext>
          </a:extLst>
        </xdr:cNvPr>
        <xdr:cNvCxnSpPr/>
      </xdr:nvCxnSpPr>
      <xdr:spPr>
        <a:xfrm flipV="1">
          <a:off x="1104900" y="5798820"/>
          <a:ext cx="647700" cy="78486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38100</xdr:colOff>
      <xdr:row>35</xdr:row>
      <xdr:rowOff>7620</xdr:rowOff>
    </xdr:from>
    <xdr:to>
      <xdr:col>7</xdr:col>
      <xdr:colOff>167640</xdr:colOff>
      <xdr:row>35</xdr:row>
      <xdr:rowOff>7620</xdr:rowOff>
    </xdr:to>
    <xdr:cxnSp macro="">
      <xdr:nvCxnSpPr>
        <xdr:cNvPr id="15" name="Straight Connector 14">
          <a:extLst>
            <a:ext uri="{FF2B5EF4-FFF2-40B4-BE49-F238E27FC236}">
              <a16:creationId xmlns:a16="http://schemas.microsoft.com/office/drawing/2014/main" id="{1DF80E34-35D0-4192-9324-B40C852E6D0B}"/>
            </a:ext>
          </a:extLst>
        </xdr:cNvPr>
        <xdr:cNvCxnSpPr/>
      </xdr:nvCxnSpPr>
      <xdr:spPr>
        <a:xfrm>
          <a:off x="3086100" y="656844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381000</xdr:colOff>
      <xdr:row>35</xdr:row>
      <xdr:rowOff>15240</xdr:rowOff>
    </xdr:from>
    <xdr:to>
      <xdr:col>2</xdr:col>
      <xdr:colOff>510540</xdr:colOff>
      <xdr:row>35</xdr:row>
      <xdr:rowOff>15240</xdr:rowOff>
    </xdr:to>
    <xdr:cxnSp macro="">
      <xdr:nvCxnSpPr>
        <xdr:cNvPr id="16" name="Straight Connector 15">
          <a:extLst>
            <a:ext uri="{FF2B5EF4-FFF2-40B4-BE49-F238E27FC236}">
              <a16:creationId xmlns:a16="http://schemas.microsoft.com/office/drawing/2014/main" id="{2D2EFA41-355B-4771-9B80-D0A5C9868FCD}"/>
            </a:ext>
          </a:extLst>
        </xdr:cNvPr>
        <xdr:cNvCxnSpPr/>
      </xdr:nvCxnSpPr>
      <xdr:spPr>
        <a:xfrm>
          <a:off x="381000" y="657606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190500</xdr:colOff>
      <xdr:row>33</xdr:row>
      <xdr:rowOff>22860</xdr:rowOff>
    </xdr:from>
    <xdr:to>
      <xdr:col>6</xdr:col>
      <xdr:colOff>274320</xdr:colOff>
      <xdr:row>33</xdr:row>
      <xdr:rowOff>38100</xdr:rowOff>
    </xdr:to>
    <xdr:cxnSp macro="">
      <xdr:nvCxnSpPr>
        <xdr:cNvPr id="17" name="Straight Connector 16">
          <a:extLst>
            <a:ext uri="{FF2B5EF4-FFF2-40B4-BE49-F238E27FC236}">
              <a16:creationId xmlns:a16="http://schemas.microsoft.com/office/drawing/2014/main" id="{0BF0B96C-FB44-4515-9051-DEC72B821C83}"/>
            </a:ext>
          </a:extLst>
        </xdr:cNvPr>
        <xdr:cNvCxnSpPr/>
      </xdr:nvCxnSpPr>
      <xdr:spPr>
        <a:xfrm>
          <a:off x="800100" y="6187440"/>
          <a:ext cx="2522220" cy="1524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480060</xdr:colOff>
      <xdr:row>30</xdr:row>
      <xdr:rowOff>45720</xdr:rowOff>
    </xdr:from>
    <xdr:to>
      <xdr:col>10</xdr:col>
      <xdr:colOff>556260</xdr:colOff>
      <xdr:row>34</xdr:row>
      <xdr:rowOff>53340</xdr:rowOff>
    </xdr:to>
    <xdr:cxnSp macro="">
      <xdr:nvCxnSpPr>
        <xdr:cNvPr id="18" name="Straight Connector 17">
          <a:extLst>
            <a:ext uri="{FF2B5EF4-FFF2-40B4-BE49-F238E27FC236}">
              <a16:creationId xmlns:a16="http://schemas.microsoft.com/office/drawing/2014/main" id="{CB548C89-6E2E-4C1F-8F49-A559B07860AF}"/>
            </a:ext>
          </a:extLst>
        </xdr:cNvPr>
        <xdr:cNvCxnSpPr/>
      </xdr:nvCxnSpPr>
      <xdr:spPr>
        <a:xfrm>
          <a:off x="5356860" y="5615940"/>
          <a:ext cx="685800" cy="80010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68580</xdr:colOff>
      <xdr:row>30</xdr:row>
      <xdr:rowOff>53340</xdr:rowOff>
    </xdr:from>
    <xdr:to>
      <xdr:col>13</xdr:col>
      <xdr:colOff>38100</xdr:colOff>
      <xdr:row>34</xdr:row>
      <xdr:rowOff>53340</xdr:rowOff>
    </xdr:to>
    <xdr:cxnSp macro="">
      <xdr:nvCxnSpPr>
        <xdr:cNvPr id="19" name="Straight Connector 18">
          <a:extLst>
            <a:ext uri="{FF2B5EF4-FFF2-40B4-BE49-F238E27FC236}">
              <a16:creationId xmlns:a16="http://schemas.microsoft.com/office/drawing/2014/main" id="{B89110FD-6EE7-4DD8-84B9-E9FB62EB6874}"/>
            </a:ext>
          </a:extLst>
        </xdr:cNvPr>
        <xdr:cNvCxnSpPr/>
      </xdr:nvCxnSpPr>
      <xdr:spPr>
        <a:xfrm flipV="1">
          <a:off x="6774180" y="5623560"/>
          <a:ext cx="579120" cy="79248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38100</xdr:colOff>
      <xdr:row>30</xdr:row>
      <xdr:rowOff>53340</xdr:rowOff>
    </xdr:from>
    <xdr:to>
      <xdr:col>14</xdr:col>
      <xdr:colOff>167640</xdr:colOff>
      <xdr:row>30</xdr:row>
      <xdr:rowOff>53340</xdr:rowOff>
    </xdr:to>
    <xdr:cxnSp macro="">
      <xdr:nvCxnSpPr>
        <xdr:cNvPr id="20" name="Straight Connector 19">
          <a:extLst>
            <a:ext uri="{FF2B5EF4-FFF2-40B4-BE49-F238E27FC236}">
              <a16:creationId xmlns:a16="http://schemas.microsoft.com/office/drawing/2014/main" id="{863CEC53-3363-4303-9B1B-DDE5F6BA33B2}"/>
            </a:ext>
          </a:extLst>
        </xdr:cNvPr>
        <xdr:cNvCxnSpPr/>
      </xdr:nvCxnSpPr>
      <xdr:spPr>
        <a:xfrm>
          <a:off x="7353300" y="5623560"/>
          <a:ext cx="83820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152400</xdr:colOff>
      <xdr:row>30</xdr:row>
      <xdr:rowOff>53340</xdr:rowOff>
    </xdr:from>
    <xdr:to>
      <xdr:col>9</xdr:col>
      <xdr:colOff>502920</xdr:colOff>
      <xdr:row>30</xdr:row>
      <xdr:rowOff>53340</xdr:rowOff>
    </xdr:to>
    <xdr:cxnSp macro="">
      <xdr:nvCxnSpPr>
        <xdr:cNvPr id="21" name="Straight Connector 20">
          <a:extLst>
            <a:ext uri="{FF2B5EF4-FFF2-40B4-BE49-F238E27FC236}">
              <a16:creationId xmlns:a16="http://schemas.microsoft.com/office/drawing/2014/main" id="{F7F0F9B9-87F9-40E0-AA53-F5CE3F9076C9}"/>
            </a:ext>
          </a:extLst>
        </xdr:cNvPr>
        <xdr:cNvCxnSpPr/>
      </xdr:nvCxnSpPr>
      <xdr:spPr>
        <a:xfrm>
          <a:off x="4419600" y="5623560"/>
          <a:ext cx="96012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167640</xdr:colOff>
      <xdr:row>32</xdr:row>
      <xdr:rowOff>182880</xdr:rowOff>
    </xdr:from>
    <xdr:to>
      <xdr:col>13</xdr:col>
      <xdr:colOff>251460</xdr:colOff>
      <xdr:row>33</xdr:row>
      <xdr:rowOff>0</xdr:rowOff>
    </xdr:to>
    <xdr:cxnSp macro="">
      <xdr:nvCxnSpPr>
        <xdr:cNvPr id="22" name="Straight Connector 21">
          <a:extLst>
            <a:ext uri="{FF2B5EF4-FFF2-40B4-BE49-F238E27FC236}">
              <a16:creationId xmlns:a16="http://schemas.microsoft.com/office/drawing/2014/main" id="{086309D0-4A00-40F1-97A9-E662D28A8A9F}"/>
            </a:ext>
          </a:extLst>
        </xdr:cNvPr>
        <xdr:cNvCxnSpPr/>
      </xdr:nvCxnSpPr>
      <xdr:spPr>
        <a:xfrm>
          <a:off x="5044440" y="6149340"/>
          <a:ext cx="2522220" cy="15240"/>
        </a:xfrm>
        <a:prstGeom prst="line">
          <a:avLst/>
        </a:prstGeom>
        <a:ln w="12700">
          <a:solidFill>
            <a:srgbClr val="001F9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525780</xdr:colOff>
      <xdr:row>31</xdr:row>
      <xdr:rowOff>30480</xdr:rowOff>
    </xdr:from>
    <xdr:to>
      <xdr:col>5</xdr:col>
      <xdr:colOff>45720</xdr:colOff>
      <xdr:row>31</xdr:row>
      <xdr:rowOff>30480</xdr:rowOff>
    </xdr:to>
    <xdr:cxnSp macro="">
      <xdr:nvCxnSpPr>
        <xdr:cNvPr id="25" name="Straight Connector 24">
          <a:extLst>
            <a:ext uri="{FF2B5EF4-FFF2-40B4-BE49-F238E27FC236}">
              <a16:creationId xmlns:a16="http://schemas.microsoft.com/office/drawing/2014/main" id="{099EC709-F83B-4337-97DE-36FDEE579323}"/>
            </a:ext>
          </a:extLst>
        </xdr:cNvPr>
        <xdr:cNvCxnSpPr/>
      </xdr:nvCxnSpPr>
      <xdr:spPr>
        <a:xfrm>
          <a:off x="1744980" y="579882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548640</xdr:colOff>
      <xdr:row>34</xdr:row>
      <xdr:rowOff>53340</xdr:rowOff>
    </xdr:from>
    <xdr:to>
      <xdr:col>12</xdr:col>
      <xdr:colOff>68580</xdr:colOff>
      <xdr:row>34</xdr:row>
      <xdr:rowOff>53340</xdr:rowOff>
    </xdr:to>
    <xdr:cxnSp macro="">
      <xdr:nvCxnSpPr>
        <xdr:cNvPr id="3" name="Straight Connector 2">
          <a:extLst>
            <a:ext uri="{FF2B5EF4-FFF2-40B4-BE49-F238E27FC236}">
              <a16:creationId xmlns:a16="http://schemas.microsoft.com/office/drawing/2014/main" id="{4C229F51-4FF4-4A9F-94B5-7233FF73D5A7}"/>
            </a:ext>
          </a:extLst>
        </xdr:cNvPr>
        <xdr:cNvCxnSpPr/>
      </xdr:nvCxnSpPr>
      <xdr:spPr>
        <a:xfrm>
          <a:off x="6035040" y="6416040"/>
          <a:ext cx="739140" cy="0"/>
        </a:xfrm>
        <a:prstGeom prst="line">
          <a:avLst/>
        </a:prstGeom>
        <a:ln w="38100">
          <a:solidFill>
            <a:srgbClr val="0089FF"/>
          </a:solidFill>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12A62-F325-407D-A4EC-1B6E78580F48}">
  <dimension ref="A1:S47"/>
  <sheetViews>
    <sheetView topLeftCell="A16" workbookViewId="0">
      <selection activeCell="P16" sqref="P16"/>
    </sheetView>
  </sheetViews>
  <sheetFormatPr defaultColWidth="0" defaultRowHeight="14.45" zeroHeight="1"/>
  <cols>
    <col min="1" max="1" width="2.85546875" style="149" customWidth="1"/>
    <col min="2" max="14" width="8.85546875" customWidth="1"/>
    <col min="15" max="15" width="20.42578125" customWidth="1"/>
    <col min="16" max="16" width="2.85546875" style="149" customWidth="1"/>
    <col min="17" max="19" width="0" hidden="1" customWidth="1"/>
    <col min="20" max="16384" width="8.85546875" hidden="1"/>
  </cols>
  <sheetData>
    <row r="1" spans="2:15" s="149" customFormat="1" ht="10.15" customHeight="1" thickBot="1"/>
    <row r="2" spans="2:15" ht="15" thickTop="1">
      <c r="B2" s="182" t="s">
        <v>0</v>
      </c>
      <c r="C2" s="183"/>
      <c r="D2" s="183"/>
      <c r="E2" s="183"/>
      <c r="F2" s="183"/>
      <c r="G2" s="183"/>
      <c r="H2" s="183"/>
      <c r="I2" s="183"/>
      <c r="J2" s="183"/>
      <c r="K2" s="183"/>
      <c r="L2" s="183"/>
      <c r="M2" s="183"/>
      <c r="N2" s="183"/>
      <c r="O2" s="184"/>
    </row>
    <row r="3" spans="2:15">
      <c r="B3" s="185"/>
      <c r="C3" s="186"/>
      <c r="D3" s="186"/>
      <c r="E3" s="186"/>
      <c r="F3" s="186"/>
      <c r="G3" s="186"/>
      <c r="H3" s="186"/>
      <c r="I3" s="186"/>
      <c r="J3" s="186"/>
      <c r="K3" s="186"/>
      <c r="L3" s="186"/>
      <c r="M3" s="186"/>
      <c r="N3" s="186"/>
      <c r="O3" s="187"/>
    </row>
    <row r="4" spans="2:15" ht="15" thickBot="1">
      <c r="B4" s="188"/>
      <c r="C4" s="189"/>
      <c r="D4" s="189"/>
      <c r="E4" s="189"/>
      <c r="F4" s="189"/>
      <c r="G4" s="189"/>
      <c r="H4" s="189"/>
      <c r="I4" s="189"/>
      <c r="J4" s="189"/>
      <c r="K4" s="189"/>
      <c r="L4" s="189"/>
      <c r="M4" s="189"/>
      <c r="N4" s="189"/>
      <c r="O4" s="190"/>
    </row>
    <row r="5" spans="2:15" ht="15" thickTop="1">
      <c r="B5" s="428"/>
      <c r="C5" s="429"/>
      <c r="D5" s="429"/>
      <c r="E5" s="429"/>
      <c r="F5" s="429"/>
      <c r="G5" s="429"/>
      <c r="H5" s="429"/>
      <c r="I5" s="429"/>
      <c r="J5" s="429"/>
      <c r="K5" s="429"/>
      <c r="L5" s="429"/>
      <c r="M5" s="429"/>
      <c r="N5" s="429"/>
      <c r="O5" s="430"/>
    </row>
    <row r="6" spans="2:15" ht="18">
      <c r="B6" s="191" t="s">
        <v>1</v>
      </c>
      <c r="C6" s="192"/>
      <c r="D6" s="192"/>
      <c r="E6" s="192"/>
      <c r="F6" s="192"/>
      <c r="G6" s="192"/>
      <c r="H6" s="192"/>
      <c r="I6" s="192"/>
      <c r="J6" s="192"/>
      <c r="K6" s="192"/>
      <c r="L6" s="192"/>
      <c r="M6" s="192"/>
      <c r="N6" s="192"/>
      <c r="O6" s="193"/>
    </row>
    <row r="7" spans="2:15" ht="22.15" customHeight="1">
      <c r="B7" s="8"/>
      <c r="C7" s="9"/>
      <c r="D7" s="9"/>
      <c r="E7" s="9"/>
      <c r="F7" s="9"/>
      <c r="G7" s="9"/>
      <c r="H7" s="9"/>
      <c r="I7" s="9"/>
      <c r="J7" s="9"/>
      <c r="K7" s="9"/>
      <c r="L7" s="9"/>
      <c r="M7" s="9"/>
      <c r="N7" s="9"/>
      <c r="O7" s="10"/>
    </row>
    <row r="8" spans="2:15" ht="22.15" customHeight="1">
      <c r="B8" s="179" t="s">
        <v>2</v>
      </c>
      <c r="C8" s="180"/>
      <c r="D8" s="180"/>
      <c r="E8" s="180"/>
      <c r="F8" s="180"/>
      <c r="G8" s="180"/>
      <c r="H8" s="180"/>
      <c r="I8" s="180"/>
      <c r="J8" s="180"/>
      <c r="K8" s="180"/>
      <c r="L8" s="180"/>
      <c r="M8" s="180"/>
      <c r="N8" s="180"/>
      <c r="O8" s="181"/>
    </row>
    <row r="9" spans="2:15" ht="26.25" customHeight="1">
      <c r="B9" s="191" t="s">
        <v>3</v>
      </c>
      <c r="C9" s="192"/>
      <c r="D9" s="192"/>
      <c r="E9" s="192"/>
      <c r="F9" s="192"/>
      <c r="G9" s="192"/>
      <c r="H9" s="192"/>
      <c r="I9" s="192"/>
      <c r="J9" s="192"/>
      <c r="K9" s="192"/>
      <c r="L9" s="192"/>
      <c r="M9" s="192"/>
      <c r="N9" s="192"/>
      <c r="O9" s="193"/>
    </row>
    <row r="10" spans="2:15" ht="24.75" customHeight="1">
      <c r="B10" s="174" t="s">
        <v>4</v>
      </c>
      <c r="C10" s="175"/>
      <c r="D10" s="175"/>
      <c r="E10" s="175"/>
      <c r="F10" s="175"/>
      <c r="G10" s="175"/>
      <c r="H10" s="175"/>
      <c r="I10" s="175"/>
      <c r="J10" s="175"/>
      <c r="K10" s="175"/>
      <c r="L10" s="175"/>
      <c r="M10" s="175"/>
      <c r="N10" s="175"/>
      <c r="O10" s="176"/>
    </row>
    <row r="11" spans="2:15" ht="48" customHeight="1">
      <c r="B11" s="169" t="s">
        <v>5</v>
      </c>
      <c r="C11" s="170"/>
      <c r="D11" s="170"/>
      <c r="E11" s="170"/>
      <c r="F11" s="170"/>
      <c r="G11" s="170"/>
      <c r="H11" s="170"/>
      <c r="I11" s="170"/>
      <c r="J11" s="170"/>
      <c r="K11" s="170"/>
      <c r="L11" s="170"/>
      <c r="M11" s="170"/>
      <c r="N11" s="170"/>
      <c r="O11" s="171"/>
    </row>
    <row r="12" spans="2:15" ht="22.15" customHeight="1">
      <c r="B12" s="169" t="s">
        <v>6</v>
      </c>
      <c r="C12" s="170"/>
      <c r="D12" s="170"/>
      <c r="E12" s="170"/>
      <c r="F12" s="170"/>
      <c r="G12" s="170"/>
      <c r="H12" s="170"/>
      <c r="I12" s="170"/>
      <c r="J12" s="177" t="s">
        <v>7</v>
      </c>
      <c r="K12" s="177"/>
      <c r="L12" s="177"/>
      <c r="M12" s="177"/>
      <c r="N12" s="177"/>
      <c r="O12" s="178"/>
    </row>
    <row r="13" spans="2:15" ht="22.15" customHeight="1">
      <c r="B13" s="179" t="s">
        <v>8</v>
      </c>
      <c r="C13" s="180"/>
      <c r="D13" s="180"/>
      <c r="E13" s="180"/>
      <c r="F13" s="180"/>
      <c r="G13" s="180"/>
      <c r="H13" s="180"/>
      <c r="I13" s="180"/>
      <c r="J13" s="180"/>
      <c r="K13" s="180"/>
      <c r="L13" s="180"/>
      <c r="M13" s="180"/>
      <c r="N13" s="180"/>
      <c r="O13" s="181"/>
    </row>
    <row r="14" spans="2:15" ht="22.15" customHeight="1">
      <c r="B14" s="169" t="s">
        <v>9</v>
      </c>
      <c r="C14" s="170"/>
      <c r="D14" s="170"/>
      <c r="E14" s="170"/>
      <c r="F14" s="170"/>
      <c r="G14" s="170"/>
      <c r="H14" s="170"/>
      <c r="I14" s="170"/>
      <c r="J14" s="170"/>
      <c r="K14" s="170"/>
      <c r="L14" s="170"/>
      <c r="M14" s="170"/>
      <c r="N14" s="170"/>
      <c r="O14" s="171"/>
    </row>
    <row r="15" spans="2:15" ht="22.15" customHeight="1">
      <c r="B15" s="169"/>
      <c r="C15" s="170"/>
      <c r="D15" s="170"/>
      <c r="E15" s="170"/>
      <c r="F15" s="170"/>
      <c r="G15" s="170"/>
      <c r="H15" s="170"/>
      <c r="I15" s="170"/>
      <c r="J15" s="170"/>
      <c r="K15" s="170"/>
      <c r="L15" s="170"/>
      <c r="M15" s="170"/>
      <c r="N15" s="170"/>
      <c r="O15" s="171"/>
    </row>
    <row r="16" spans="2:15" ht="22.15" customHeight="1">
      <c r="B16" s="169" t="s">
        <v>10</v>
      </c>
      <c r="C16" s="170"/>
      <c r="D16" s="170"/>
      <c r="E16" s="170"/>
      <c r="F16" s="170"/>
      <c r="G16" s="170"/>
      <c r="H16" s="170"/>
      <c r="I16" s="170"/>
      <c r="J16" s="170"/>
      <c r="K16" s="170"/>
      <c r="L16" s="170"/>
      <c r="M16" s="170"/>
      <c r="N16" s="170"/>
      <c r="O16" s="171"/>
    </row>
    <row r="17" spans="2:15" ht="34.15" customHeight="1">
      <c r="B17" s="174" t="s">
        <v>11</v>
      </c>
      <c r="C17" s="175"/>
      <c r="D17" s="175"/>
      <c r="E17" s="175"/>
      <c r="F17" s="175"/>
      <c r="G17" s="175"/>
      <c r="H17" s="175"/>
      <c r="I17" s="175"/>
      <c r="J17" s="175"/>
      <c r="K17" s="175"/>
      <c r="L17" s="175"/>
      <c r="M17" s="175"/>
      <c r="N17" s="175"/>
      <c r="O17" s="176"/>
    </row>
    <row r="18" spans="2:15" ht="22.15" customHeight="1">
      <c r="B18" s="169" t="s">
        <v>12</v>
      </c>
      <c r="C18" s="170"/>
      <c r="D18" s="170"/>
      <c r="E18" s="170"/>
      <c r="F18" s="170"/>
      <c r="G18" s="170"/>
      <c r="H18" s="170"/>
      <c r="I18" s="170"/>
      <c r="J18" s="170"/>
      <c r="K18" s="170"/>
      <c r="L18" s="170"/>
      <c r="M18" s="170"/>
      <c r="N18" s="170"/>
      <c r="O18" s="171"/>
    </row>
    <row r="19" spans="2:15" ht="22.15" customHeight="1">
      <c r="B19" s="169" t="s">
        <v>13</v>
      </c>
      <c r="C19" s="170"/>
      <c r="D19" s="170"/>
      <c r="E19" s="170"/>
      <c r="F19" s="170"/>
      <c r="G19" s="170"/>
      <c r="H19" s="170"/>
      <c r="I19" s="170"/>
      <c r="J19" s="170"/>
      <c r="K19" s="170"/>
      <c r="L19" s="170"/>
      <c r="M19" s="170"/>
      <c r="N19" s="170"/>
      <c r="O19" s="171"/>
    </row>
    <row r="20" spans="2:15" ht="22.15" customHeight="1">
      <c r="B20" s="169" t="s">
        <v>14</v>
      </c>
      <c r="C20" s="170"/>
      <c r="D20" s="170"/>
      <c r="E20" s="170"/>
      <c r="F20" s="170"/>
      <c r="G20" s="170"/>
      <c r="H20" s="170"/>
      <c r="I20" s="170"/>
      <c r="J20" s="170"/>
      <c r="K20" s="170"/>
      <c r="L20" s="170"/>
      <c r="M20" s="170"/>
      <c r="N20" s="170"/>
      <c r="O20" s="171"/>
    </row>
    <row r="21" spans="2:15" ht="22.15" customHeight="1">
      <c r="B21" s="169"/>
      <c r="C21" s="170"/>
      <c r="D21" s="170"/>
      <c r="E21" s="170"/>
      <c r="F21" s="170"/>
      <c r="G21" s="170"/>
      <c r="H21" s="170"/>
      <c r="I21" s="170"/>
      <c r="J21" s="170"/>
      <c r="K21" s="170"/>
      <c r="L21" s="170"/>
      <c r="M21" s="170"/>
      <c r="N21" s="170"/>
      <c r="O21" s="171"/>
    </row>
    <row r="22" spans="2:15" ht="22.15" customHeight="1">
      <c r="B22" s="169" t="s">
        <v>15</v>
      </c>
      <c r="C22" s="170"/>
      <c r="D22" s="170"/>
      <c r="E22" s="170"/>
      <c r="F22" s="170"/>
      <c r="G22" s="170"/>
      <c r="H22" s="170"/>
      <c r="I22" s="170"/>
      <c r="J22" s="172"/>
      <c r="K22" s="172"/>
      <c r="L22" s="172"/>
      <c r="M22" s="172"/>
      <c r="N22" s="172"/>
      <c r="O22" s="173"/>
    </row>
    <row r="23" spans="2:15" ht="22.15" customHeight="1">
      <c r="B23" s="169" t="s">
        <v>16</v>
      </c>
      <c r="C23" s="170"/>
      <c r="D23" s="170"/>
      <c r="E23" s="170"/>
      <c r="F23" s="170"/>
      <c r="G23" s="170"/>
      <c r="H23" s="170"/>
      <c r="I23" s="170"/>
      <c r="J23" s="170"/>
      <c r="K23" s="170"/>
      <c r="L23" s="170"/>
      <c r="M23" s="170"/>
      <c r="N23" s="170"/>
      <c r="O23" s="171"/>
    </row>
    <row r="24" spans="2:15" ht="30" customHeight="1">
      <c r="B24" s="169"/>
      <c r="C24" s="170"/>
      <c r="D24" s="170"/>
      <c r="E24" s="170"/>
      <c r="F24" s="170"/>
      <c r="G24" s="170"/>
      <c r="H24" s="170"/>
      <c r="I24" s="170"/>
      <c r="J24" s="170"/>
      <c r="K24" s="170"/>
      <c r="L24" s="170"/>
      <c r="M24" s="170"/>
      <c r="N24" s="170"/>
      <c r="O24" s="171"/>
    </row>
    <row r="25" spans="2:15" ht="22.15" customHeight="1">
      <c r="B25" s="191" t="s">
        <v>17</v>
      </c>
      <c r="C25" s="192"/>
      <c r="D25" s="192"/>
      <c r="E25" s="192"/>
      <c r="F25" s="192"/>
      <c r="G25" s="192"/>
      <c r="H25" s="192"/>
      <c r="I25" s="192"/>
      <c r="J25" s="192"/>
      <c r="K25" s="192"/>
      <c r="L25" s="192"/>
      <c r="M25" s="192"/>
      <c r="N25" s="11"/>
      <c r="O25" s="12"/>
    </row>
    <row r="26" spans="2:15" ht="22.15" customHeight="1">
      <c r="B26" s="191" t="s">
        <v>18</v>
      </c>
      <c r="C26" s="192"/>
      <c r="D26" s="192"/>
      <c r="E26" s="192"/>
      <c r="F26" s="192"/>
      <c r="G26" s="192"/>
      <c r="H26" s="192"/>
      <c r="I26" s="192"/>
      <c r="J26" s="192"/>
      <c r="K26" s="192"/>
      <c r="L26" s="192"/>
      <c r="M26" s="192"/>
      <c r="N26" s="11"/>
      <c r="O26" s="12"/>
    </row>
    <row r="27" spans="2:15" ht="22.15" customHeight="1">
      <c r="B27" s="169" t="s">
        <v>19</v>
      </c>
      <c r="C27" s="170"/>
      <c r="D27" s="170"/>
      <c r="E27" s="170"/>
      <c r="F27" s="170"/>
      <c r="G27" s="170"/>
      <c r="H27" s="170"/>
      <c r="I27" s="170"/>
      <c r="J27" s="170"/>
      <c r="K27" s="170"/>
      <c r="L27" s="170"/>
      <c r="M27" s="170"/>
      <c r="N27" s="170"/>
      <c r="O27" s="171"/>
    </row>
    <row r="28" spans="2:15" ht="22.15" customHeight="1">
      <c r="B28" s="169"/>
      <c r="C28" s="170"/>
      <c r="D28" s="170"/>
      <c r="E28" s="170"/>
      <c r="F28" s="170"/>
      <c r="G28" s="170"/>
      <c r="H28" s="170"/>
      <c r="I28" s="170"/>
      <c r="J28" s="170"/>
      <c r="K28" s="170"/>
      <c r="L28" s="170"/>
      <c r="M28" s="170"/>
      <c r="N28" s="170"/>
      <c r="O28" s="171"/>
    </row>
    <row r="29" spans="2:15" ht="22.15" customHeight="1">
      <c r="B29" s="169"/>
      <c r="C29" s="170"/>
      <c r="D29" s="170"/>
      <c r="E29" s="170"/>
      <c r="F29" s="170"/>
      <c r="G29" s="170"/>
      <c r="H29" s="170"/>
      <c r="I29" s="170"/>
      <c r="J29" s="170"/>
      <c r="K29" s="170"/>
      <c r="L29" s="170"/>
      <c r="M29" s="170"/>
      <c r="N29" s="170"/>
      <c r="O29" s="171"/>
    </row>
    <row r="30" spans="2:15" ht="22.15" customHeight="1">
      <c r="B30" s="174" t="s">
        <v>20</v>
      </c>
      <c r="C30" s="175"/>
      <c r="D30" s="175"/>
      <c r="E30" s="175"/>
      <c r="F30" s="175"/>
      <c r="G30" s="175"/>
      <c r="H30" s="175"/>
      <c r="I30" s="175"/>
      <c r="J30" s="175"/>
      <c r="K30" s="175"/>
      <c r="L30" s="175"/>
      <c r="M30" s="175"/>
      <c r="N30" s="175"/>
      <c r="O30" s="176"/>
    </row>
    <row r="31" spans="2:15" ht="22.15" customHeight="1">
      <c r="B31" s="174"/>
      <c r="C31" s="175"/>
      <c r="D31" s="175"/>
      <c r="E31" s="175"/>
      <c r="F31" s="175"/>
      <c r="G31" s="175"/>
      <c r="H31" s="175"/>
      <c r="I31" s="175"/>
      <c r="J31" s="175"/>
      <c r="K31" s="175"/>
      <c r="L31" s="175"/>
      <c r="M31" s="175"/>
      <c r="N31" s="175"/>
      <c r="O31" s="176"/>
    </row>
    <row r="32" spans="2:15" ht="22.15" customHeight="1">
      <c r="B32" s="174"/>
      <c r="C32" s="175"/>
      <c r="D32" s="175"/>
      <c r="E32" s="175"/>
      <c r="F32" s="175"/>
      <c r="G32" s="175"/>
      <c r="H32" s="175"/>
      <c r="I32" s="175"/>
      <c r="J32" s="175"/>
      <c r="K32" s="175"/>
      <c r="L32" s="175"/>
      <c r="M32" s="175"/>
      <c r="N32" s="175"/>
      <c r="O32" s="176"/>
    </row>
    <row r="33" spans="2:19" ht="22.15" customHeight="1">
      <c r="B33" s="174" t="s">
        <v>21</v>
      </c>
      <c r="C33" s="175"/>
      <c r="D33" s="175"/>
      <c r="E33" s="175"/>
      <c r="F33" s="175"/>
      <c r="G33" s="175"/>
      <c r="H33" s="175"/>
      <c r="I33" s="175"/>
      <c r="J33" s="175"/>
      <c r="K33" s="175"/>
      <c r="L33" s="175"/>
      <c r="M33" s="175"/>
      <c r="N33" s="175"/>
      <c r="O33" s="176"/>
    </row>
    <row r="34" spans="2:19" ht="22.15" customHeight="1">
      <c r="B34" s="174"/>
      <c r="C34" s="175"/>
      <c r="D34" s="175"/>
      <c r="E34" s="175"/>
      <c r="F34" s="175"/>
      <c r="G34" s="175"/>
      <c r="H34" s="175"/>
      <c r="I34" s="175"/>
      <c r="J34" s="175"/>
      <c r="K34" s="175"/>
      <c r="L34" s="175"/>
      <c r="M34" s="175"/>
      <c r="N34" s="175"/>
      <c r="O34" s="176"/>
    </row>
    <row r="35" spans="2:19" ht="22.15" customHeight="1">
      <c r="B35" s="174"/>
      <c r="C35" s="175"/>
      <c r="D35" s="175"/>
      <c r="E35" s="175"/>
      <c r="F35" s="175"/>
      <c r="G35" s="175"/>
      <c r="H35" s="175"/>
      <c r="I35" s="175"/>
      <c r="J35" s="175"/>
      <c r="K35" s="175"/>
      <c r="L35" s="175"/>
      <c r="M35" s="175"/>
      <c r="N35" s="175"/>
      <c r="O35" s="176"/>
    </row>
    <row r="36" spans="2:19" ht="45.6" customHeight="1">
      <c r="B36" s="174"/>
      <c r="C36" s="175"/>
      <c r="D36" s="175"/>
      <c r="E36" s="175"/>
      <c r="F36" s="175"/>
      <c r="G36" s="175"/>
      <c r="H36" s="175"/>
      <c r="I36" s="175"/>
      <c r="J36" s="175"/>
      <c r="K36" s="175"/>
      <c r="L36" s="175"/>
      <c r="M36" s="175"/>
      <c r="N36" s="175"/>
      <c r="O36" s="176"/>
    </row>
    <row r="37" spans="2:19" ht="22.15" customHeight="1">
      <c r="B37" s="169" t="s">
        <v>22</v>
      </c>
      <c r="C37" s="170"/>
      <c r="D37" s="170"/>
      <c r="E37" s="170"/>
      <c r="F37" s="170"/>
      <c r="G37" s="170"/>
      <c r="H37" s="170"/>
      <c r="I37" s="170"/>
      <c r="J37" s="170"/>
      <c r="K37" s="170"/>
      <c r="L37" s="170"/>
      <c r="M37" s="170"/>
      <c r="N37" s="170"/>
      <c r="O37" s="171"/>
    </row>
    <row r="38" spans="2:19" ht="24.75" customHeight="1">
      <c r="B38" s="169"/>
      <c r="C38" s="170"/>
      <c r="D38" s="170"/>
      <c r="E38" s="170"/>
      <c r="F38" s="170"/>
      <c r="G38" s="170"/>
      <c r="H38" s="170"/>
      <c r="I38" s="170"/>
      <c r="J38" s="170"/>
      <c r="K38" s="170"/>
      <c r="L38" s="170"/>
      <c r="M38" s="170"/>
      <c r="N38" s="170"/>
      <c r="O38" s="171"/>
      <c r="S38" s="5"/>
    </row>
    <row r="39" spans="2:19" ht="22.15" customHeight="1">
      <c r="B39" s="169" t="s">
        <v>23</v>
      </c>
      <c r="C39" s="170"/>
      <c r="D39" s="170"/>
      <c r="E39" s="170"/>
      <c r="F39" s="170"/>
      <c r="G39" s="170"/>
      <c r="H39" s="170"/>
      <c r="I39" s="170"/>
      <c r="J39" s="170"/>
      <c r="K39" s="170"/>
      <c r="L39" s="170"/>
      <c r="M39" s="170"/>
      <c r="N39" s="170"/>
      <c r="O39" s="171"/>
    </row>
    <row r="40" spans="2:19" ht="22.15" customHeight="1">
      <c r="B40" s="169"/>
      <c r="C40" s="170"/>
      <c r="D40" s="170"/>
      <c r="E40" s="170"/>
      <c r="F40" s="170"/>
      <c r="G40" s="170"/>
      <c r="H40" s="170"/>
      <c r="I40" s="170"/>
      <c r="J40" s="170"/>
      <c r="K40" s="170"/>
      <c r="L40" s="170"/>
      <c r="M40" s="170"/>
      <c r="N40" s="170"/>
      <c r="O40" s="171"/>
    </row>
    <row r="41" spans="2:19" ht="22.15" customHeight="1">
      <c r="B41" s="191" t="s">
        <v>24</v>
      </c>
      <c r="C41" s="192"/>
      <c r="D41" s="192"/>
      <c r="E41" s="192"/>
      <c r="F41" s="192"/>
      <c r="G41" s="192"/>
      <c r="H41" s="192"/>
      <c r="I41" s="192"/>
      <c r="J41" s="192"/>
      <c r="K41" s="192"/>
      <c r="L41" s="192"/>
      <c r="M41" s="192"/>
      <c r="N41" s="192"/>
      <c r="O41" s="193"/>
    </row>
    <row r="42" spans="2:19" ht="22.15" customHeight="1">
      <c r="B42" s="169" t="s">
        <v>25</v>
      </c>
      <c r="C42" s="170"/>
      <c r="D42" s="170"/>
      <c r="E42" s="170"/>
      <c r="F42" s="170"/>
      <c r="G42" s="170"/>
      <c r="H42" s="170"/>
      <c r="I42" s="170"/>
      <c r="J42" s="170"/>
      <c r="K42" s="170"/>
      <c r="L42" s="170"/>
      <c r="M42" s="170"/>
      <c r="N42" s="170"/>
      <c r="O42" s="171"/>
    </row>
    <row r="43" spans="2:19" ht="22.15" customHeight="1">
      <c r="B43" s="169"/>
      <c r="C43" s="170"/>
      <c r="D43" s="170"/>
      <c r="E43" s="170"/>
      <c r="F43" s="170"/>
      <c r="G43" s="170"/>
      <c r="H43" s="170"/>
      <c r="I43" s="170"/>
      <c r="J43" s="170"/>
      <c r="K43" s="170"/>
      <c r="L43" s="170"/>
      <c r="M43" s="170"/>
      <c r="N43" s="170"/>
      <c r="O43" s="171"/>
    </row>
    <row r="44" spans="2:19" ht="22.15" customHeight="1">
      <c r="B44" s="191" t="s">
        <v>26</v>
      </c>
      <c r="C44" s="192"/>
      <c r="D44" s="192"/>
      <c r="E44" s="197" t="s">
        <v>27</v>
      </c>
      <c r="F44" s="197"/>
      <c r="G44" s="197"/>
      <c r="H44" s="197"/>
      <c r="I44" s="197"/>
      <c r="J44" s="197"/>
      <c r="K44" s="197"/>
      <c r="L44" s="197" t="s">
        <v>28</v>
      </c>
      <c r="M44" s="197"/>
      <c r="N44" s="197"/>
      <c r="O44" s="198"/>
    </row>
    <row r="45" spans="2:19" ht="22.15" customHeight="1">
      <c r="B45" s="169" t="s">
        <v>29</v>
      </c>
      <c r="C45" s="170"/>
      <c r="D45" s="170"/>
      <c r="E45" s="170"/>
      <c r="F45" s="170"/>
      <c r="G45" s="170"/>
      <c r="H45" s="170"/>
      <c r="I45" s="170"/>
      <c r="J45" s="170"/>
      <c r="K45" s="170"/>
      <c r="L45" s="170"/>
      <c r="M45" s="170"/>
      <c r="N45" s="170"/>
      <c r="O45" s="171"/>
    </row>
    <row r="46" spans="2:19" ht="22.15" customHeight="1" thickBot="1">
      <c r="B46" s="194"/>
      <c r="C46" s="195"/>
      <c r="D46" s="195"/>
      <c r="E46" s="195"/>
      <c r="F46" s="195"/>
      <c r="G46" s="195"/>
      <c r="H46" s="195"/>
      <c r="I46" s="195"/>
      <c r="J46" s="195"/>
      <c r="K46" s="195"/>
      <c r="L46" s="195"/>
      <c r="M46" s="195"/>
      <c r="N46" s="195"/>
      <c r="O46" s="196"/>
    </row>
    <row r="47" spans="2:19" s="149" customFormat="1" ht="22.15" customHeight="1" thickTop="1">
      <c r="B47" s="151"/>
    </row>
  </sheetData>
  <sheetProtection algorithmName="SHA-512" hashValue="Yvmbbxh9aRhBOvLq8naMPuTvWGiP2jO+xLTso0xZPDpLik8QXvC0cjwm5aG5+nEUNqo8Kkgi+8KJFoTFB42lpg==" saltValue="FsWH2BCrDXE/z3blupD+MQ==" spinCount="100000" sheet="1" objects="1" scenarios="1"/>
  <mergeCells count="32">
    <mergeCell ref="B45:O46"/>
    <mergeCell ref="B42:O43"/>
    <mergeCell ref="B44:D44"/>
    <mergeCell ref="E44:K44"/>
    <mergeCell ref="L44:O44"/>
    <mergeCell ref="B37:O38"/>
    <mergeCell ref="B39:O40"/>
    <mergeCell ref="B41:O41"/>
    <mergeCell ref="B25:M25"/>
    <mergeCell ref="B26:M26"/>
    <mergeCell ref="B27:O29"/>
    <mergeCell ref="B30:O32"/>
    <mergeCell ref="B33:O36"/>
    <mergeCell ref="B2:O4"/>
    <mergeCell ref="B5:O5"/>
    <mergeCell ref="B6:O6"/>
    <mergeCell ref="B8:O8"/>
    <mergeCell ref="B9:O9"/>
    <mergeCell ref="B16:O16"/>
    <mergeCell ref="B18:O18"/>
    <mergeCell ref="B10:O10"/>
    <mergeCell ref="J12:O12"/>
    <mergeCell ref="B11:O11"/>
    <mergeCell ref="B17:O17"/>
    <mergeCell ref="B14:O15"/>
    <mergeCell ref="B13:O13"/>
    <mergeCell ref="B12:I12"/>
    <mergeCell ref="B23:O24"/>
    <mergeCell ref="B19:O19"/>
    <mergeCell ref="B20:O21"/>
    <mergeCell ref="B22:I22"/>
    <mergeCell ref="J22:O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5336A-01DB-4679-A753-725CA7343900}">
  <dimension ref="A1:W45"/>
  <sheetViews>
    <sheetView zoomScaleNormal="100" workbookViewId="0">
      <selection activeCell="H14" sqref="H14:H15"/>
    </sheetView>
  </sheetViews>
  <sheetFormatPr defaultColWidth="0" defaultRowHeight="14.45" zeroHeight="1"/>
  <cols>
    <col min="1" max="1" width="2.85546875" style="149" customWidth="1"/>
    <col min="2" max="11" width="8.85546875" customWidth="1"/>
    <col min="12" max="12" width="11.140625" bestFit="1" customWidth="1"/>
    <col min="13" max="15" width="8.85546875" customWidth="1"/>
    <col min="16" max="16" width="2.85546875" style="149" customWidth="1"/>
    <col min="17" max="23" width="0" hidden="1" customWidth="1"/>
    <col min="24" max="16384" width="8.85546875" hidden="1"/>
  </cols>
  <sheetData>
    <row r="1" spans="2:18" s="149" customFormat="1" ht="10.15" customHeight="1" thickBot="1"/>
    <row r="2" spans="2:18" ht="14.45" customHeight="1" thickTop="1">
      <c r="B2" s="182" t="s">
        <v>30</v>
      </c>
      <c r="C2" s="183"/>
      <c r="D2" s="183"/>
      <c r="E2" s="183"/>
      <c r="F2" s="183"/>
      <c r="G2" s="183"/>
      <c r="H2" s="183"/>
      <c r="I2" s="183"/>
      <c r="J2" s="183"/>
      <c r="K2" s="183"/>
      <c r="L2" s="183"/>
      <c r="M2" s="183"/>
      <c r="N2" s="183"/>
      <c r="O2" s="184"/>
    </row>
    <row r="3" spans="2:18" ht="14.45" customHeight="1">
      <c r="B3" s="185"/>
      <c r="C3" s="186"/>
      <c r="D3" s="186"/>
      <c r="E3" s="186"/>
      <c r="F3" s="186"/>
      <c r="G3" s="186"/>
      <c r="H3" s="186"/>
      <c r="I3" s="186"/>
      <c r="J3" s="186"/>
      <c r="K3" s="186"/>
      <c r="L3" s="186"/>
      <c r="M3" s="186"/>
      <c r="N3" s="186"/>
      <c r="O3" s="187"/>
    </row>
    <row r="4" spans="2:18" ht="14.45" customHeight="1" thickBot="1">
      <c r="B4" s="188"/>
      <c r="C4" s="189"/>
      <c r="D4" s="189"/>
      <c r="E4" s="189"/>
      <c r="F4" s="189"/>
      <c r="G4" s="189"/>
      <c r="H4" s="189"/>
      <c r="I4" s="189"/>
      <c r="J4" s="189"/>
      <c r="K4" s="189"/>
      <c r="L4" s="189"/>
      <c r="M4" s="189"/>
      <c r="N4" s="189"/>
      <c r="O4" s="190"/>
    </row>
    <row r="5" spans="2:18" ht="16.149999999999999" thickTop="1">
      <c r="B5" s="199"/>
      <c r="C5" s="200"/>
      <c r="D5" s="200"/>
      <c r="E5" s="200"/>
      <c r="F5" s="200"/>
      <c r="G5" s="200"/>
      <c r="H5" s="200"/>
      <c r="I5" s="200"/>
      <c r="J5" s="200"/>
      <c r="K5" s="200"/>
      <c r="L5" s="200"/>
      <c r="M5" s="200"/>
      <c r="N5" s="200"/>
      <c r="O5" s="201"/>
    </row>
    <row r="6" spans="2:18" ht="15.6">
      <c r="B6" s="242" t="s">
        <v>31</v>
      </c>
      <c r="C6" s="238"/>
      <c r="D6" s="243"/>
      <c r="E6" s="243"/>
      <c r="F6" s="238" t="s">
        <v>32</v>
      </c>
      <c r="G6" s="238"/>
      <c r="H6" s="238"/>
      <c r="I6" s="239"/>
      <c r="J6" s="239"/>
      <c r="K6" s="238" t="s">
        <v>33</v>
      </c>
      <c r="L6" s="238"/>
      <c r="M6" s="239"/>
      <c r="N6" s="239"/>
      <c r="O6" s="26"/>
    </row>
    <row r="7" spans="2:18" ht="15.6">
      <c r="B7" s="202"/>
      <c r="C7" s="203"/>
      <c r="D7" s="203"/>
      <c r="E7" s="203"/>
      <c r="F7" s="203"/>
      <c r="G7" s="203"/>
      <c r="H7" s="203"/>
      <c r="I7" s="203"/>
      <c r="J7" s="203"/>
      <c r="K7" s="203"/>
      <c r="L7" s="203"/>
      <c r="M7" s="203"/>
      <c r="N7" s="203"/>
      <c r="O7" s="204"/>
    </row>
    <row r="8" spans="2:18" ht="17.45">
      <c r="B8" s="242" t="s">
        <v>34</v>
      </c>
      <c r="C8" s="238"/>
      <c r="D8" s="244" t="str">
        <f>IF(M6="bullish","Call","Put")</f>
        <v>Put</v>
      </c>
      <c r="E8" s="244"/>
      <c r="F8" s="281" t="s">
        <v>35</v>
      </c>
      <c r="G8" s="281"/>
      <c r="H8" s="239"/>
      <c r="I8" s="239"/>
      <c r="J8" s="15" t="s">
        <v>36</v>
      </c>
      <c r="K8" s="262"/>
      <c r="L8" s="239"/>
      <c r="M8" s="238" t="s">
        <v>37</v>
      </c>
      <c r="N8" s="238"/>
      <c r="O8" s="136"/>
    </row>
    <row r="9" spans="2:18" ht="18" customHeight="1">
      <c r="B9" s="17"/>
      <c r="C9" s="18"/>
      <c r="D9" s="18"/>
      <c r="E9" s="18"/>
      <c r="F9" s="18"/>
      <c r="G9" s="18"/>
      <c r="H9" s="18"/>
      <c r="I9" s="18"/>
      <c r="J9" s="18"/>
      <c r="K9" s="18"/>
      <c r="L9" s="18"/>
      <c r="M9" s="18"/>
      <c r="N9" s="18"/>
      <c r="O9" s="27"/>
      <c r="Q9" s="6" t="s">
        <v>38</v>
      </c>
    </row>
    <row r="10" spans="2:18" ht="15.6" customHeight="1">
      <c r="B10" s="240" t="s">
        <v>39</v>
      </c>
      <c r="C10" s="241"/>
      <c r="D10" s="137"/>
      <c r="E10" s="18"/>
      <c r="F10" s="241" t="s">
        <v>40</v>
      </c>
      <c r="G10" s="241"/>
      <c r="H10" s="237">
        <f>(O8*-100)*D10</f>
        <v>0</v>
      </c>
      <c r="I10" s="237"/>
      <c r="J10" s="14"/>
      <c r="K10" s="238" t="s">
        <v>41</v>
      </c>
      <c r="L10" s="238"/>
      <c r="M10" s="244">
        <f>IF(D8="call",H8+O8,H8-O8)</f>
        <v>0</v>
      </c>
      <c r="N10" s="244"/>
      <c r="O10" s="27"/>
    </row>
    <row r="11" spans="2:18" ht="15.6">
      <c r="B11" s="205"/>
      <c r="C11" s="206"/>
      <c r="D11" s="206"/>
      <c r="E11" s="206"/>
      <c r="F11" s="206"/>
      <c r="G11" s="206"/>
      <c r="H11" s="206"/>
      <c r="I11" s="206"/>
      <c r="J11" s="206"/>
      <c r="K11" s="206"/>
      <c r="L11" s="206"/>
      <c r="M11" s="206"/>
      <c r="N11" s="206"/>
      <c r="O11" s="207"/>
    </row>
    <row r="12" spans="2:18" ht="15.6" customHeight="1">
      <c r="B12" s="208" t="s">
        <v>42</v>
      </c>
      <c r="C12" s="209"/>
      <c r="D12" s="218">
        <f>H10</f>
        <v>0</v>
      </c>
      <c r="E12" s="209"/>
      <c r="F12" s="224" t="s">
        <v>43</v>
      </c>
      <c r="G12" s="224"/>
      <c r="H12" s="222"/>
      <c r="I12" s="224" t="s">
        <v>44</v>
      </c>
      <c r="J12" s="224"/>
      <c r="K12" s="224"/>
      <c r="L12" s="226"/>
      <c r="M12" s="231" t="s">
        <v>45</v>
      </c>
      <c r="N12" s="232"/>
      <c r="O12" s="228" t="str">
        <f>IF(AND(L12&lt;&gt; "", L14&lt;&gt; ""),(L14/L12)*-1, "")</f>
        <v/>
      </c>
    </row>
    <row r="13" spans="2:18" ht="15.6" customHeight="1">
      <c r="B13" s="210"/>
      <c r="C13" s="211"/>
      <c r="D13" s="219"/>
      <c r="E13" s="211"/>
      <c r="F13" s="225"/>
      <c r="G13" s="225"/>
      <c r="H13" s="223"/>
      <c r="I13" s="225"/>
      <c r="J13" s="225"/>
      <c r="K13" s="225"/>
      <c r="L13" s="227"/>
      <c r="M13" s="233"/>
      <c r="N13" s="234"/>
      <c r="O13" s="229"/>
    </row>
    <row r="14" spans="2:18" ht="15.6" customHeight="1">
      <c r="B14" s="212" t="s">
        <v>46</v>
      </c>
      <c r="C14" s="213"/>
      <c r="D14" s="216">
        <f>IF(D8="call",Q9,H8*100*D10)</f>
        <v>0</v>
      </c>
      <c r="E14" s="213"/>
      <c r="F14" s="220" t="s">
        <v>47</v>
      </c>
      <c r="G14" s="220"/>
      <c r="H14" s="222"/>
      <c r="I14" s="220" t="s">
        <v>48</v>
      </c>
      <c r="J14" s="220"/>
      <c r="K14" s="220"/>
      <c r="L14" s="226"/>
      <c r="M14" s="233"/>
      <c r="N14" s="234"/>
      <c r="O14" s="229"/>
      <c r="R14" s="2"/>
    </row>
    <row r="15" spans="2:18" ht="15.6" customHeight="1">
      <c r="B15" s="214"/>
      <c r="C15" s="215"/>
      <c r="D15" s="217"/>
      <c r="E15" s="215"/>
      <c r="F15" s="221"/>
      <c r="G15" s="221"/>
      <c r="H15" s="223"/>
      <c r="I15" s="221"/>
      <c r="J15" s="221"/>
      <c r="K15" s="221"/>
      <c r="L15" s="227"/>
      <c r="M15" s="235"/>
      <c r="N15" s="236"/>
      <c r="O15" s="230"/>
      <c r="R15" s="2"/>
    </row>
    <row r="16" spans="2:18" ht="15.6">
      <c r="B16" s="285" t="s">
        <v>49</v>
      </c>
      <c r="C16" s="286"/>
      <c r="D16" s="286"/>
      <c r="E16" s="286"/>
      <c r="F16" s="245"/>
      <c r="G16" s="245"/>
      <c r="H16" s="245"/>
      <c r="I16" s="245"/>
      <c r="J16" s="245"/>
      <c r="K16" s="245"/>
      <c r="L16" s="245"/>
      <c r="M16" s="245"/>
      <c r="N16" s="245"/>
      <c r="O16" s="246"/>
    </row>
    <row r="17" spans="2:23" ht="15.6">
      <c r="B17" s="250"/>
      <c r="C17" s="251"/>
      <c r="D17" s="251"/>
      <c r="E17" s="251"/>
      <c r="F17" s="251"/>
      <c r="G17" s="251"/>
      <c r="H17" s="251"/>
      <c r="I17" s="251"/>
      <c r="J17" s="251"/>
      <c r="K17" s="251"/>
      <c r="L17" s="251"/>
      <c r="M17" s="251"/>
      <c r="N17" s="251"/>
      <c r="O17" s="252"/>
    </row>
    <row r="18" spans="2:23" ht="15.6">
      <c r="B18" s="278"/>
      <c r="C18" s="279"/>
      <c r="D18" s="279"/>
      <c r="E18" s="279"/>
      <c r="F18" s="279"/>
      <c r="G18" s="279"/>
      <c r="H18" s="279"/>
      <c r="I18" s="279"/>
      <c r="J18" s="279"/>
      <c r="K18" s="279"/>
      <c r="L18" s="279"/>
      <c r="M18" s="279"/>
      <c r="N18" s="279"/>
      <c r="O18" s="280"/>
    </row>
    <row r="19" spans="2:23" ht="15.6">
      <c r="B19" s="247"/>
      <c r="C19" s="248"/>
      <c r="D19" s="248"/>
      <c r="E19" s="248"/>
      <c r="F19" s="248"/>
      <c r="G19" s="248"/>
      <c r="H19" s="248"/>
      <c r="I19" s="248"/>
      <c r="J19" s="248"/>
      <c r="K19" s="248"/>
      <c r="L19" s="248"/>
      <c r="M19" s="248"/>
      <c r="N19" s="248"/>
      <c r="O19" s="249"/>
    </row>
    <row r="20" spans="2:23" ht="15.6">
      <c r="B20" s="250"/>
      <c r="C20" s="251"/>
      <c r="D20" s="251"/>
      <c r="E20" s="251"/>
      <c r="F20" s="251"/>
      <c r="G20" s="251"/>
      <c r="H20" s="251"/>
      <c r="I20" s="251"/>
      <c r="J20" s="251"/>
      <c r="K20" s="251"/>
      <c r="L20" s="251"/>
      <c r="M20" s="251"/>
      <c r="N20" s="251"/>
      <c r="O20" s="252"/>
    </row>
    <row r="21" spans="2:23" ht="15.6">
      <c r="B21" s="253" t="s">
        <v>50</v>
      </c>
      <c r="C21" s="254"/>
      <c r="D21" s="254"/>
      <c r="E21" s="245"/>
      <c r="F21" s="245"/>
      <c r="G21" s="245"/>
      <c r="H21" s="245"/>
      <c r="I21" s="245"/>
      <c r="J21" s="245"/>
      <c r="K21" s="245"/>
      <c r="L21" s="245"/>
      <c r="M21" s="245"/>
      <c r="N21" s="245"/>
      <c r="O21" s="246"/>
    </row>
    <row r="22" spans="2:23" ht="15.6">
      <c r="B22" s="250"/>
      <c r="C22" s="251"/>
      <c r="D22" s="251"/>
      <c r="E22" s="251"/>
      <c r="F22" s="251"/>
      <c r="G22" s="251"/>
      <c r="H22" s="251"/>
      <c r="I22" s="251"/>
      <c r="J22" s="251"/>
      <c r="K22" s="251"/>
      <c r="L22" s="251"/>
      <c r="M22" s="251"/>
      <c r="N22" s="251"/>
      <c r="O22" s="252"/>
    </row>
    <row r="23" spans="2:23" ht="15.6">
      <c r="B23" s="247"/>
      <c r="C23" s="248"/>
      <c r="D23" s="248"/>
      <c r="E23" s="248"/>
      <c r="F23" s="248"/>
      <c r="G23" s="248"/>
      <c r="H23" s="248"/>
      <c r="I23" s="248"/>
      <c r="J23" s="248"/>
      <c r="K23" s="248"/>
      <c r="L23" s="248"/>
      <c r="M23" s="248"/>
      <c r="N23" s="248"/>
      <c r="O23" s="249"/>
    </row>
    <row r="24" spans="2:23" ht="15.6">
      <c r="B24" s="250"/>
      <c r="C24" s="251"/>
      <c r="D24" s="251"/>
      <c r="E24" s="251"/>
      <c r="F24" s="251"/>
      <c r="G24" s="251"/>
      <c r="H24" s="245"/>
      <c r="I24" s="245"/>
      <c r="J24" s="245"/>
      <c r="K24" s="251"/>
      <c r="L24" s="251"/>
      <c r="M24" s="251"/>
      <c r="N24" s="251"/>
      <c r="O24" s="252"/>
    </row>
    <row r="25" spans="2:23" ht="15.6">
      <c r="B25" s="255"/>
      <c r="C25" s="256"/>
      <c r="D25" s="265" t="s">
        <v>51</v>
      </c>
      <c r="E25" s="209"/>
      <c r="F25" s="209"/>
      <c r="G25" s="129"/>
      <c r="H25" s="55"/>
      <c r="I25" s="56"/>
      <c r="J25" s="56"/>
      <c r="K25" s="56"/>
      <c r="L25" s="47"/>
      <c r="M25" s="47"/>
      <c r="N25" s="47"/>
      <c r="O25" s="57"/>
      <c r="T25" s="1"/>
    </row>
    <row r="26" spans="2:23" ht="15.6" customHeight="1">
      <c r="B26" s="263" t="s">
        <v>52</v>
      </c>
      <c r="C26" s="264"/>
      <c r="D26" s="266" t="s">
        <v>53</v>
      </c>
      <c r="E26" s="267"/>
      <c r="F26" s="267"/>
      <c r="G26" s="130"/>
      <c r="H26" s="58"/>
      <c r="I26" s="59"/>
      <c r="J26" s="59"/>
      <c r="K26" s="59"/>
      <c r="L26" s="47"/>
      <c r="M26" s="47"/>
      <c r="N26" s="47"/>
      <c r="O26" s="57"/>
    </row>
    <row r="27" spans="2:23" ht="15.6" customHeight="1">
      <c r="B27" s="263"/>
      <c r="C27" s="264"/>
      <c r="D27" s="268" t="s">
        <v>54</v>
      </c>
      <c r="E27" s="269"/>
      <c r="F27" s="270"/>
      <c r="G27" s="282"/>
      <c r="H27" s="58"/>
      <c r="I27" s="59"/>
      <c r="J27" s="59"/>
      <c r="K27" s="59"/>
      <c r="L27" s="47"/>
      <c r="M27" s="47"/>
      <c r="N27" s="47"/>
      <c r="O27" s="57"/>
    </row>
    <row r="28" spans="2:23" ht="15.6" customHeight="1">
      <c r="B28" s="263"/>
      <c r="C28" s="264"/>
      <c r="D28" s="271"/>
      <c r="E28" s="241"/>
      <c r="F28" s="272"/>
      <c r="G28" s="283"/>
      <c r="H28" s="58"/>
      <c r="I28" s="59"/>
      <c r="J28" s="59"/>
      <c r="K28" s="260" t="s">
        <v>55</v>
      </c>
      <c r="L28" s="261"/>
      <c r="M28" s="47"/>
      <c r="N28" s="47"/>
      <c r="O28" s="57"/>
    </row>
    <row r="29" spans="2:23" ht="15.6">
      <c r="B29" s="263"/>
      <c r="C29" s="264"/>
      <c r="D29" s="273"/>
      <c r="E29" s="274"/>
      <c r="F29" s="275"/>
      <c r="G29" s="284"/>
      <c r="H29" s="58"/>
      <c r="I29" s="59"/>
      <c r="J29" s="141" t="str">
        <f>IF(D8="Call",M10," ")</f>
        <v xml:space="preserve"> </v>
      </c>
      <c r="K29" s="261"/>
      <c r="L29" s="261"/>
      <c r="M29" s="140">
        <f>IF(D8="Put",M10," ")</f>
        <v>0</v>
      </c>
      <c r="N29" s="47"/>
      <c r="O29" s="57"/>
      <c r="T29" s="1"/>
      <c r="U29" s="1"/>
      <c r="V29" s="1"/>
      <c r="W29" s="1"/>
    </row>
    <row r="30" spans="2:23" ht="18">
      <c r="B30" s="263"/>
      <c r="C30" s="264"/>
      <c r="D30" s="276" t="s">
        <v>56</v>
      </c>
      <c r="E30" s="277"/>
      <c r="F30" s="277"/>
      <c r="G30" s="129"/>
      <c r="H30" s="59"/>
      <c r="I30" s="142" t="str">
        <f>IF(D8="Call",H8," ")</f>
        <v xml:space="preserve"> </v>
      </c>
      <c r="J30" s="59"/>
      <c r="K30" s="259"/>
      <c r="L30" s="259"/>
      <c r="M30" s="47"/>
      <c r="N30" s="138">
        <f>IF(D8="Put",H8," ")</f>
        <v>0</v>
      </c>
      <c r="O30" s="61"/>
    </row>
    <row r="31" spans="2:23" ht="15.6">
      <c r="B31" s="257"/>
      <c r="C31" s="258"/>
      <c r="D31" s="290" t="s">
        <v>57</v>
      </c>
      <c r="E31" s="215"/>
      <c r="F31" s="215"/>
      <c r="G31" s="130"/>
      <c r="H31" s="62"/>
      <c r="I31" s="62"/>
      <c r="J31" s="63"/>
      <c r="K31" s="47"/>
      <c r="L31" s="47"/>
      <c r="M31" s="47"/>
      <c r="N31" s="47"/>
      <c r="O31" s="57"/>
    </row>
    <row r="32" spans="2:23" ht="15.6">
      <c r="B32" s="38" t="s">
        <v>58</v>
      </c>
      <c r="C32" s="251"/>
      <c r="D32" s="251"/>
      <c r="E32" s="251"/>
      <c r="F32" s="251"/>
      <c r="G32" s="251"/>
      <c r="H32" s="251"/>
      <c r="I32" s="251"/>
      <c r="J32" s="251"/>
      <c r="K32" s="251"/>
      <c r="L32" s="251"/>
      <c r="M32" s="251"/>
      <c r="N32" s="251"/>
      <c r="O32" s="252"/>
    </row>
    <row r="33" spans="2:15" ht="15.6">
      <c r="B33" s="247"/>
      <c r="C33" s="248"/>
      <c r="D33" s="248"/>
      <c r="E33" s="248"/>
      <c r="F33" s="248"/>
      <c r="G33" s="248"/>
      <c r="H33" s="248"/>
      <c r="I33" s="248"/>
      <c r="J33" s="248"/>
      <c r="K33" s="248"/>
      <c r="L33" s="248"/>
      <c r="M33" s="248"/>
      <c r="N33" s="248"/>
      <c r="O33" s="249"/>
    </row>
    <row r="34" spans="2:15" ht="15.6">
      <c r="B34" s="250"/>
      <c r="C34" s="251"/>
      <c r="D34" s="251"/>
      <c r="E34" s="251"/>
      <c r="F34" s="251"/>
      <c r="G34" s="251"/>
      <c r="H34" s="251"/>
      <c r="I34" s="251"/>
      <c r="J34" s="251"/>
      <c r="K34" s="251"/>
      <c r="L34" s="251"/>
      <c r="M34" s="251"/>
      <c r="N34" s="251"/>
      <c r="O34" s="252"/>
    </row>
    <row r="35" spans="2:15" ht="15.6">
      <c r="B35" s="247"/>
      <c r="C35" s="248"/>
      <c r="D35" s="248"/>
      <c r="E35" s="248"/>
      <c r="F35" s="248"/>
      <c r="G35" s="248"/>
      <c r="H35" s="248"/>
      <c r="I35" s="248"/>
      <c r="J35" s="248"/>
      <c r="K35" s="248"/>
      <c r="L35" s="248"/>
      <c r="M35" s="248"/>
      <c r="N35" s="248"/>
      <c r="O35" s="249"/>
    </row>
    <row r="36" spans="2:15" ht="16.149999999999999" thickBot="1">
      <c r="B36" s="291"/>
      <c r="C36" s="292"/>
      <c r="D36" s="292"/>
      <c r="E36" s="292"/>
      <c r="F36" s="292"/>
      <c r="G36" s="292"/>
      <c r="H36" s="292"/>
      <c r="I36" s="292"/>
      <c r="J36" s="292"/>
      <c r="K36" s="292"/>
      <c r="L36" s="292"/>
      <c r="M36" s="292"/>
      <c r="N36" s="292"/>
      <c r="O36" s="293"/>
    </row>
    <row r="37" spans="2:15" ht="16.149999999999999" thickTop="1">
      <c r="B37" s="287" t="s">
        <v>59</v>
      </c>
      <c r="C37" s="288"/>
      <c r="D37" s="289"/>
      <c r="E37" s="289"/>
      <c r="F37" s="288" t="s">
        <v>60</v>
      </c>
      <c r="G37" s="288"/>
      <c r="H37" s="289"/>
      <c r="I37" s="289"/>
      <c r="J37" s="288" t="s">
        <v>61</v>
      </c>
      <c r="K37" s="288"/>
      <c r="L37" s="289"/>
      <c r="M37" s="289"/>
      <c r="N37" s="289"/>
      <c r="O37" s="294"/>
    </row>
    <row r="38" spans="2:15" ht="15.6">
      <c r="B38" s="298" t="s">
        <v>62</v>
      </c>
      <c r="C38" s="299"/>
      <c r="D38" s="279"/>
      <c r="E38" s="279"/>
      <c r="F38" s="279"/>
      <c r="G38" s="279"/>
      <c r="H38" s="279"/>
      <c r="I38" s="279"/>
      <c r="J38" s="279"/>
      <c r="K38" s="279"/>
      <c r="L38" s="279"/>
      <c r="M38" s="279"/>
      <c r="N38" s="279"/>
      <c r="O38" s="280"/>
    </row>
    <row r="39" spans="2:15" ht="15.6">
      <c r="B39" s="278"/>
      <c r="C39" s="279"/>
      <c r="D39" s="279"/>
      <c r="E39" s="279"/>
      <c r="F39" s="279"/>
      <c r="G39" s="279"/>
      <c r="H39" s="279"/>
      <c r="I39" s="279"/>
      <c r="J39" s="279"/>
      <c r="K39" s="279"/>
      <c r="L39" s="279"/>
      <c r="M39" s="279"/>
      <c r="N39" s="279"/>
      <c r="O39" s="280"/>
    </row>
    <row r="40" spans="2:15" ht="15.6">
      <c r="B40" s="250"/>
      <c r="C40" s="251"/>
      <c r="D40" s="251"/>
      <c r="E40" s="251"/>
      <c r="F40" s="251"/>
      <c r="G40" s="251"/>
      <c r="H40" s="251"/>
      <c r="I40" s="251"/>
      <c r="J40" s="251"/>
      <c r="K40" s="251"/>
      <c r="L40" s="251"/>
      <c r="M40" s="251"/>
      <c r="N40" s="251"/>
      <c r="O40" s="252"/>
    </row>
    <row r="41" spans="2:15" ht="16.149999999999999" thickBot="1">
      <c r="B41" s="295"/>
      <c r="C41" s="296"/>
      <c r="D41" s="296"/>
      <c r="E41" s="296"/>
      <c r="F41" s="296"/>
      <c r="G41" s="296"/>
      <c r="H41" s="296"/>
      <c r="I41" s="296"/>
      <c r="J41" s="296"/>
      <c r="K41" s="296"/>
      <c r="L41" s="296"/>
      <c r="M41" s="296"/>
      <c r="N41" s="296"/>
      <c r="O41" s="297"/>
    </row>
    <row r="42" spans="2:15" s="149" customFormat="1" ht="10.15" customHeight="1" thickTop="1">
      <c r="B42" s="150"/>
      <c r="C42" s="150"/>
      <c r="D42" s="150"/>
      <c r="E42" s="150"/>
      <c r="F42" s="150"/>
      <c r="G42" s="150"/>
      <c r="H42" s="150"/>
      <c r="I42" s="150"/>
      <c r="J42" s="150"/>
      <c r="K42" s="150"/>
      <c r="L42" s="150"/>
      <c r="M42" s="150"/>
      <c r="N42" s="150"/>
    </row>
    <row r="43" spans="2:15" ht="15.6" hidden="1">
      <c r="B43" s="1"/>
      <c r="C43" s="1"/>
      <c r="D43" s="1"/>
      <c r="E43" s="1"/>
      <c r="F43" s="1"/>
      <c r="G43" s="1"/>
      <c r="H43" s="1"/>
      <c r="I43" s="1"/>
      <c r="J43" s="1"/>
      <c r="K43" s="1"/>
      <c r="L43" s="1"/>
      <c r="M43" s="1"/>
      <c r="N43" s="1"/>
    </row>
    <row r="44" spans="2:15" ht="15.6" hidden="1">
      <c r="B44" s="1"/>
      <c r="C44" s="1"/>
      <c r="D44" s="1"/>
      <c r="E44" s="1"/>
      <c r="F44" s="1"/>
      <c r="G44" s="1"/>
      <c r="H44" s="1"/>
      <c r="I44" s="1"/>
      <c r="J44" s="1"/>
      <c r="K44" s="1"/>
      <c r="L44" s="1"/>
      <c r="M44" s="1"/>
      <c r="N44" s="1"/>
    </row>
    <row r="45" spans="2:15" ht="15.6" hidden="1">
      <c r="B45" s="1"/>
      <c r="C45" s="1"/>
      <c r="D45" s="1"/>
      <c r="E45" s="1"/>
      <c r="F45" s="1"/>
      <c r="G45" s="1"/>
      <c r="H45" s="1"/>
      <c r="I45" s="1"/>
      <c r="J45" s="1"/>
      <c r="K45" s="1"/>
      <c r="L45" s="1"/>
      <c r="M45" s="1"/>
      <c r="N45" s="1"/>
    </row>
  </sheetData>
  <sheetProtection algorithmName="SHA-512" hashValue="bXMkm73Rs5lVgNe6VoeNz1L9kxBieP0QZ30XHqEyituSSXN/c4++Ge8dMJmUk9YQQb06LJ2cgU8S1fbcU1kzcQ==" saltValue="FiDUpXg8VKoAIgDVx537nw==" spinCount="100000" sheet="1" objects="1" scenarios="1"/>
  <mergeCells count="75">
    <mergeCell ref="B39:O39"/>
    <mergeCell ref="B40:O40"/>
    <mergeCell ref="B41:O41"/>
    <mergeCell ref="B38:C38"/>
    <mergeCell ref="D38:O38"/>
    <mergeCell ref="B37:C37"/>
    <mergeCell ref="F37:G37"/>
    <mergeCell ref="D37:E37"/>
    <mergeCell ref="J37:K37"/>
    <mergeCell ref="D31:F31"/>
    <mergeCell ref="B36:O36"/>
    <mergeCell ref="H37:I37"/>
    <mergeCell ref="L37:O37"/>
    <mergeCell ref="B2:O4"/>
    <mergeCell ref="H8:I8"/>
    <mergeCell ref="K8:L8"/>
    <mergeCell ref="B26:C30"/>
    <mergeCell ref="D25:F25"/>
    <mergeCell ref="D26:F26"/>
    <mergeCell ref="D27:F29"/>
    <mergeCell ref="D30:F30"/>
    <mergeCell ref="B17:O17"/>
    <mergeCell ref="B18:O18"/>
    <mergeCell ref="B19:O19"/>
    <mergeCell ref="F8:G8"/>
    <mergeCell ref="B8:C8"/>
    <mergeCell ref="M8:N8"/>
    <mergeCell ref="G27:G29"/>
    <mergeCell ref="B16:E16"/>
    <mergeCell ref="F16:O16"/>
    <mergeCell ref="B33:O33"/>
    <mergeCell ref="B34:O34"/>
    <mergeCell ref="B35:O35"/>
    <mergeCell ref="C32:O32"/>
    <mergeCell ref="B22:O22"/>
    <mergeCell ref="B23:O23"/>
    <mergeCell ref="B24:O24"/>
    <mergeCell ref="E21:O21"/>
    <mergeCell ref="B20:O20"/>
    <mergeCell ref="B21:D21"/>
    <mergeCell ref="B25:C25"/>
    <mergeCell ref="B31:C31"/>
    <mergeCell ref="K30:L30"/>
    <mergeCell ref="K28:L29"/>
    <mergeCell ref="M6:N6"/>
    <mergeCell ref="K6:L6"/>
    <mergeCell ref="I6:J6"/>
    <mergeCell ref="B10:C10"/>
    <mergeCell ref="F10:G10"/>
    <mergeCell ref="B6:C6"/>
    <mergeCell ref="F6:H6"/>
    <mergeCell ref="D6:E6"/>
    <mergeCell ref="M10:N10"/>
    <mergeCell ref="D8:E8"/>
    <mergeCell ref="O12:O15"/>
    <mergeCell ref="M12:N15"/>
    <mergeCell ref="H10:I10"/>
    <mergeCell ref="K10:L10"/>
    <mergeCell ref="L12:L13"/>
    <mergeCell ref="B5:O5"/>
    <mergeCell ref="B7:O7"/>
    <mergeCell ref="B11:O11"/>
    <mergeCell ref="B12:C13"/>
    <mergeCell ref="B14:C15"/>
    <mergeCell ref="D14:D15"/>
    <mergeCell ref="D12:D13"/>
    <mergeCell ref="E12:E13"/>
    <mergeCell ref="E14:E15"/>
    <mergeCell ref="F14:G15"/>
    <mergeCell ref="H14:H15"/>
    <mergeCell ref="H12:H13"/>
    <mergeCell ref="F12:G13"/>
    <mergeCell ref="I12:K13"/>
    <mergeCell ref="I14:K15"/>
    <mergeCell ref="L14:L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3BCF3-F15D-4B05-B5D3-9964A0810AC1}">
  <dimension ref="A1:W47"/>
  <sheetViews>
    <sheetView workbookViewId="0">
      <selection activeCell="M6" sqref="M6:N6"/>
    </sheetView>
  </sheetViews>
  <sheetFormatPr defaultColWidth="0" defaultRowHeight="14.45" zeroHeight="1"/>
  <cols>
    <col min="1" max="1" width="2.85546875" style="149" customWidth="1"/>
    <col min="2" max="15" width="8.85546875" customWidth="1"/>
    <col min="16" max="16" width="2.85546875" style="149" customWidth="1"/>
    <col min="17" max="23" width="0" hidden="1" customWidth="1"/>
    <col min="24" max="16384" width="8.85546875" hidden="1"/>
  </cols>
  <sheetData>
    <row r="1" spans="2:18" s="149" customFormat="1" ht="10.15" customHeight="1" thickBot="1"/>
    <row r="2" spans="2:18" ht="14.45" customHeight="1" thickTop="1">
      <c r="B2" s="182" t="s">
        <v>63</v>
      </c>
      <c r="C2" s="183"/>
      <c r="D2" s="183"/>
      <c r="E2" s="183"/>
      <c r="F2" s="183"/>
      <c r="G2" s="183"/>
      <c r="H2" s="183"/>
      <c r="I2" s="183"/>
      <c r="J2" s="183"/>
      <c r="K2" s="183"/>
      <c r="L2" s="183"/>
      <c r="M2" s="183"/>
      <c r="N2" s="183"/>
      <c r="O2" s="184"/>
    </row>
    <row r="3" spans="2:18" ht="14.45" customHeight="1">
      <c r="B3" s="185"/>
      <c r="C3" s="186"/>
      <c r="D3" s="186"/>
      <c r="E3" s="186"/>
      <c r="F3" s="186"/>
      <c r="G3" s="186"/>
      <c r="H3" s="186"/>
      <c r="I3" s="186"/>
      <c r="J3" s="186"/>
      <c r="K3" s="186"/>
      <c r="L3" s="186"/>
      <c r="M3" s="186"/>
      <c r="N3" s="186"/>
      <c r="O3" s="187"/>
    </row>
    <row r="4" spans="2:18" ht="14.45" customHeight="1">
      <c r="B4" s="185"/>
      <c r="C4" s="186"/>
      <c r="D4" s="186"/>
      <c r="E4" s="186"/>
      <c r="F4" s="186"/>
      <c r="G4" s="186"/>
      <c r="H4" s="186"/>
      <c r="I4" s="186"/>
      <c r="J4" s="186"/>
      <c r="K4" s="186"/>
      <c r="L4" s="186"/>
      <c r="M4" s="186"/>
      <c r="N4" s="186"/>
      <c r="O4" s="187"/>
    </row>
    <row r="5" spans="2:18" ht="15.6">
      <c r="B5" s="95"/>
      <c r="C5" s="96"/>
      <c r="D5" s="96"/>
      <c r="E5" s="96"/>
      <c r="F5" s="96"/>
      <c r="G5" s="96"/>
      <c r="H5" s="96"/>
      <c r="I5" s="96"/>
      <c r="J5" s="96"/>
      <c r="K5" s="153"/>
      <c r="L5" s="153"/>
      <c r="M5" s="96"/>
      <c r="N5" s="96"/>
      <c r="O5" s="97"/>
    </row>
    <row r="6" spans="2:18" ht="15.6">
      <c r="B6" s="327" t="s">
        <v>31</v>
      </c>
      <c r="C6" s="238"/>
      <c r="D6" s="262"/>
      <c r="E6" s="239"/>
      <c r="F6" s="238" t="s">
        <v>32</v>
      </c>
      <c r="G6" s="238"/>
      <c r="H6" s="238"/>
      <c r="I6" s="343"/>
      <c r="J6" s="344"/>
      <c r="K6" s="345" t="s">
        <v>64</v>
      </c>
      <c r="L6" s="345"/>
      <c r="M6" s="343"/>
      <c r="N6" s="344"/>
      <c r="O6" s="99"/>
    </row>
    <row r="7" spans="2:18" ht="15.6" customHeight="1">
      <c r="B7" s="100"/>
      <c r="C7" s="18"/>
      <c r="D7" s="18"/>
      <c r="E7" s="18"/>
      <c r="F7" s="18"/>
      <c r="G7" s="18"/>
      <c r="H7" s="18"/>
      <c r="I7" s="18"/>
      <c r="J7" s="18"/>
      <c r="K7" s="152"/>
      <c r="L7" s="152"/>
      <c r="M7" s="18"/>
      <c r="N7" s="18"/>
      <c r="O7" s="99"/>
    </row>
    <row r="8" spans="2:18" ht="18">
      <c r="B8" s="327" t="s">
        <v>65</v>
      </c>
      <c r="C8" s="238"/>
      <c r="D8" s="239"/>
      <c r="E8" s="239"/>
      <c r="F8" s="18"/>
      <c r="G8" s="238" t="s">
        <v>37</v>
      </c>
      <c r="H8" s="238"/>
      <c r="I8" s="239"/>
      <c r="J8" s="239"/>
      <c r="K8" s="238" t="s">
        <v>36</v>
      </c>
      <c r="L8" s="238"/>
      <c r="M8" s="243"/>
      <c r="N8" s="243"/>
      <c r="O8" s="101"/>
    </row>
    <row r="9" spans="2:18" ht="15.6">
      <c r="B9" s="98"/>
      <c r="C9" s="14"/>
      <c r="D9" s="14"/>
      <c r="E9" s="14"/>
      <c r="F9" s="14"/>
      <c r="G9" s="14"/>
      <c r="H9" s="14"/>
      <c r="I9" s="14"/>
      <c r="J9" s="15"/>
      <c r="K9" s="14"/>
      <c r="L9" s="14"/>
      <c r="M9" s="14"/>
      <c r="N9" s="14"/>
      <c r="O9" s="101"/>
    </row>
    <row r="10" spans="2:18" ht="18">
      <c r="B10" s="327" t="s">
        <v>66</v>
      </c>
      <c r="C10" s="238"/>
      <c r="D10" s="239"/>
      <c r="E10" s="239"/>
      <c r="F10" s="18"/>
      <c r="G10" s="238" t="s">
        <v>37</v>
      </c>
      <c r="H10" s="238"/>
      <c r="I10" s="239"/>
      <c r="J10" s="239"/>
      <c r="K10" s="238" t="s">
        <v>67</v>
      </c>
      <c r="L10" s="238"/>
      <c r="M10" s="338"/>
      <c r="N10" s="338"/>
      <c r="O10" s="101"/>
    </row>
    <row r="11" spans="2:18" ht="15.6">
      <c r="B11" s="98"/>
      <c r="C11" s="14"/>
      <c r="D11" s="14"/>
      <c r="E11" s="14"/>
      <c r="F11" s="14"/>
      <c r="G11" s="14"/>
      <c r="H11" s="14"/>
      <c r="I11" s="14"/>
      <c r="J11" s="15"/>
      <c r="K11" s="14"/>
      <c r="L11" s="14"/>
      <c r="M11" s="14"/>
      <c r="N11" s="14"/>
      <c r="O11" s="101"/>
    </row>
    <row r="12" spans="2:18" ht="15.6">
      <c r="B12" s="327" t="str">
        <f>IF(M6="calls","Spread debit","Spread credit:")</f>
        <v>Spread credit:</v>
      </c>
      <c r="C12" s="238"/>
      <c r="D12" s="328">
        <f>IF(M6="calls",I10-I8,I8-I10)</f>
        <v>0</v>
      </c>
      <c r="E12" s="244"/>
      <c r="F12" s="18"/>
      <c r="G12" s="238" t="s">
        <v>41</v>
      </c>
      <c r="H12" s="238"/>
      <c r="I12" s="332">
        <f>IF(M6="calls",D10+D12,D8-D12)</f>
        <v>0</v>
      </c>
      <c r="J12" s="332"/>
      <c r="K12" s="238" t="str">
        <f>IF(M6="calls","Total debit","Margin required:")</f>
        <v>Margin required:</v>
      </c>
      <c r="L12" s="238"/>
      <c r="M12" s="333">
        <f>IF(M6="calls",D12*100*M10,(D8-D10-D12)*100*M10)</f>
        <v>0</v>
      </c>
      <c r="N12" s="333"/>
      <c r="O12" s="101"/>
    </row>
    <row r="13" spans="2:18" ht="15.6">
      <c r="B13" s="102"/>
      <c r="C13" s="16"/>
      <c r="D13" s="19"/>
      <c r="E13" s="19"/>
      <c r="F13" s="18"/>
      <c r="G13" s="18"/>
      <c r="H13" s="18"/>
      <c r="I13" s="18"/>
      <c r="J13" s="18"/>
      <c r="K13" s="18"/>
      <c r="L13" s="18"/>
      <c r="M13" s="18"/>
      <c r="N13" s="18"/>
      <c r="O13" s="99"/>
    </row>
    <row r="14" spans="2:18" ht="15.6" customHeight="1">
      <c r="B14" s="341" t="s">
        <v>42</v>
      </c>
      <c r="C14" s="209"/>
      <c r="D14" s="304">
        <f>IF(M6="calls",M12,D8-D10-D12)</f>
        <v>0</v>
      </c>
      <c r="E14" s="304"/>
      <c r="F14" s="224" t="s">
        <v>43</v>
      </c>
      <c r="G14" s="224"/>
      <c r="H14" s="222"/>
      <c r="I14" s="222"/>
      <c r="J14" s="224" t="s">
        <v>68</v>
      </c>
      <c r="K14" s="224"/>
      <c r="L14" s="334"/>
      <c r="M14" s="335"/>
      <c r="N14" s="325" t="s">
        <v>69</v>
      </c>
      <c r="O14" s="322" t="str">
        <f>IF(AND(L14&lt;&gt; "", L16&lt;&gt; ""),(L16/L14)*-1, "")</f>
        <v/>
      </c>
    </row>
    <row r="15" spans="2:18" ht="15.6" customHeight="1">
      <c r="B15" s="342"/>
      <c r="C15" s="211"/>
      <c r="D15" s="305"/>
      <c r="E15" s="305"/>
      <c r="F15" s="225"/>
      <c r="G15" s="225"/>
      <c r="H15" s="223"/>
      <c r="I15" s="223"/>
      <c r="J15" s="225"/>
      <c r="K15" s="225"/>
      <c r="L15" s="336"/>
      <c r="M15" s="337"/>
      <c r="N15" s="233"/>
      <c r="O15" s="323"/>
    </row>
    <row r="16" spans="2:18" ht="15.6">
      <c r="B16" s="300" t="s">
        <v>46</v>
      </c>
      <c r="C16" s="213"/>
      <c r="D16" s="302">
        <f>IF(M6="calls",((D8-D10)-D12)*100*M10,D12*M10)</f>
        <v>0</v>
      </c>
      <c r="E16" s="302"/>
      <c r="F16" s="220" t="s">
        <v>47</v>
      </c>
      <c r="G16" s="220"/>
      <c r="H16" s="222"/>
      <c r="I16" s="222"/>
      <c r="J16" s="339" t="s">
        <v>70</v>
      </c>
      <c r="K16" s="339"/>
      <c r="L16" s="334"/>
      <c r="M16" s="335"/>
      <c r="N16" s="326"/>
      <c r="O16" s="323"/>
      <c r="R16" s="2"/>
    </row>
    <row r="17" spans="2:23" ht="15.6">
      <c r="B17" s="301"/>
      <c r="C17" s="215"/>
      <c r="D17" s="303"/>
      <c r="E17" s="303"/>
      <c r="F17" s="221"/>
      <c r="G17" s="221"/>
      <c r="H17" s="223"/>
      <c r="I17" s="223"/>
      <c r="J17" s="340"/>
      <c r="K17" s="340"/>
      <c r="L17" s="336"/>
      <c r="M17" s="337"/>
      <c r="N17" s="235"/>
      <c r="O17" s="324"/>
      <c r="R17" s="2"/>
    </row>
    <row r="18" spans="2:23" ht="15.6">
      <c r="B18" s="329" t="s">
        <v>49</v>
      </c>
      <c r="C18" s="330"/>
      <c r="D18" s="330"/>
      <c r="E18" s="330"/>
      <c r="F18" s="248"/>
      <c r="G18" s="248"/>
      <c r="H18" s="248"/>
      <c r="I18" s="248"/>
      <c r="J18" s="248"/>
      <c r="K18" s="248"/>
      <c r="L18" s="248"/>
      <c r="M18" s="248"/>
      <c r="N18" s="248"/>
      <c r="O18" s="313"/>
    </row>
    <row r="19" spans="2:23" ht="15.6">
      <c r="B19" s="314"/>
      <c r="C19" s="251"/>
      <c r="D19" s="251"/>
      <c r="E19" s="251"/>
      <c r="F19" s="251"/>
      <c r="G19" s="251"/>
      <c r="H19" s="251"/>
      <c r="I19" s="251"/>
      <c r="J19" s="251"/>
      <c r="K19" s="251"/>
      <c r="L19" s="251"/>
      <c r="M19" s="251"/>
      <c r="N19" s="251"/>
      <c r="O19" s="311"/>
    </row>
    <row r="20" spans="2:23" ht="15.6">
      <c r="B20" s="331"/>
      <c r="C20" s="279"/>
      <c r="D20" s="279"/>
      <c r="E20" s="279"/>
      <c r="F20" s="279"/>
      <c r="G20" s="279"/>
      <c r="H20" s="279"/>
      <c r="I20" s="279"/>
      <c r="J20" s="279"/>
      <c r="K20" s="279"/>
      <c r="L20" s="279"/>
      <c r="M20" s="279"/>
      <c r="N20" s="279"/>
      <c r="O20" s="320"/>
    </row>
    <row r="21" spans="2:23" ht="15.6">
      <c r="B21" s="312"/>
      <c r="C21" s="248"/>
      <c r="D21" s="248"/>
      <c r="E21" s="248"/>
      <c r="F21" s="248"/>
      <c r="G21" s="248"/>
      <c r="H21" s="248"/>
      <c r="I21" s="248"/>
      <c r="J21" s="248"/>
      <c r="K21" s="248"/>
      <c r="L21" s="248"/>
      <c r="M21" s="248"/>
      <c r="N21" s="248"/>
      <c r="O21" s="313"/>
    </row>
    <row r="22" spans="2:23" ht="15.6">
      <c r="B22" s="314"/>
      <c r="C22" s="251"/>
      <c r="D22" s="251"/>
      <c r="E22" s="245"/>
      <c r="F22" s="245"/>
      <c r="G22" s="245"/>
      <c r="H22" s="245"/>
      <c r="I22" s="245"/>
      <c r="J22" s="245"/>
      <c r="K22" s="245"/>
      <c r="L22" s="245"/>
      <c r="M22" s="245"/>
      <c r="N22" s="245"/>
      <c r="O22" s="321"/>
    </row>
    <row r="23" spans="2:23" ht="15.6">
      <c r="B23" s="318" t="s">
        <v>50</v>
      </c>
      <c r="C23" s="319"/>
      <c r="D23" s="319"/>
      <c r="E23" s="251"/>
      <c r="F23" s="251"/>
      <c r="G23" s="251"/>
      <c r="H23" s="251"/>
      <c r="I23" s="251"/>
      <c r="J23" s="251"/>
      <c r="K23" s="251"/>
      <c r="L23" s="251"/>
      <c r="M23" s="251"/>
      <c r="N23" s="251"/>
      <c r="O23" s="311"/>
    </row>
    <row r="24" spans="2:23" ht="15.6">
      <c r="B24" s="314"/>
      <c r="C24" s="251"/>
      <c r="D24" s="251"/>
      <c r="E24" s="279"/>
      <c r="F24" s="279"/>
      <c r="G24" s="279"/>
      <c r="H24" s="279"/>
      <c r="I24" s="279"/>
      <c r="J24" s="279"/>
      <c r="K24" s="279"/>
      <c r="L24" s="279"/>
      <c r="M24" s="279"/>
      <c r="N24" s="279"/>
      <c r="O24" s="320"/>
    </row>
    <row r="25" spans="2:23" ht="15.6">
      <c r="B25" s="312"/>
      <c r="C25" s="248"/>
      <c r="D25" s="248"/>
      <c r="E25" s="248"/>
      <c r="F25" s="248"/>
      <c r="G25" s="248"/>
      <c r="H25" s="248"/>
      <c r="I25" s="248"/>
      <c r="J25" s="248"/>
      <c r="K25" s="248"/>
      <c r="L25" s="248"/>
      <c r="M25" s="248"/>
      <c r="N25" s="248"/>
      <c r="O25" s="313"/>
    </row>
    <row r="26" spans="2:23" ht="15.6">
      <c r="B26" s="314"/>
      <c r="C26" s="251"/>
      <c r="D26" s="251"/>
      <c r="E26" s="251"/>
      <c r="F26" s="251"/>
      <c r="G26" s="251"/>
      <c r="H26" s="251"/>
      <c r="I26" s="251"/>
      <c r="J26" s="251"/>
      <c r="K26" s="251"/>
      <c r="L26" s="251"/>
      <c r="M26" s="251"/>
      <c r="N26" s="251"/>
      <c r="O26" s="311"/>
    </row>
    <row r="27" spans="2:23" ht="15.6" customHeight="1">
      <c r="B27" s="103"/>
      <c r="C27" s="43"/>
      <c r="D27" s="43"/>
      <c r="E27" s="43"/>
      <c r="F27" s="43"/>
      <c r="G27" s="43"/>
      <c r="H27" s="44"/>
      <c r="I27" s="39"/>
      <c r="J27" s="37"/>
      <c r="K27" s="266" t="s">
        <v>51</v>
      </c>
      <c r="L27" s="267"/>
      <c r="M27" s="267"/>
      <c r="N27" s="131"/>
      <c r="O27" s="104"/>
      <c r="T27" s="1"/>
    </row>
    <row r="28" spans="2:23" ht="15.6" customHeight="1">
      <c r="B28" s="309" t="s">
        <v>71</v>
      </c>
      <c r="C28" s="259"/>
      <c r="D28" s="105"/>
      <c r="E28" s="105"/>
      <c r="F28" s="138">
        <f>D8</f>
        <v>0</v>
      </c>
      <c r="G28" s="105"/>
      <c r="H28" s="45"/>
      <c r="I28" s="310" t="s">
        <v>52</v>
      </c>
      <c r="J28" s="264"/>
      <c r="K28" s="266" t="s">
        <v>53</v>
      </c>
      <c r="L28" s="267"/>
      <c r="M28" s="267"/>
      <c r="N28" s="127"/>
      <c r="O28" s="104"/>
    </row>
    <row r="29" spans="2:23" ht="15.6" customHeight="1">
      <c r="B29" s="106"/>
      <c r="C29" s="47"/>
      <c r="D29" s="47"/>
      <c r="E29" s="47"/>
      <c r="F29" s="47"/>
      <c r="G29" s="47"/>
      <c r="H29" s="48"/>
      <c r="I29" s="310"/>
      <c r="J29" s="264"/>
      <c r="K29" s="268" t="s">
        <v>54</v>
      </c>
      <c r="L29" s="269"/>
      <c r="M29" s="270"/>
      <c r="N29" s="282"/>
      <c r="O29" s="104"/>
    </row>
    <row r="30" spans="2:23" ht="15.6" customHeight="1">
      <c r="B30" s="106"/>
      <c r="C30" s="47"/>
      <c r="D30" s="47"/>
      <c r="E30" s="315">
        <f>I12</f>
        <v>0</v>
      </c>
      <c r="F30" s="315" t="s">
        <v>55</v>
      </c>
      <c r="G30" s="315"/>
      <c r="H30" s="48"/>
      <c r="I30" s="310"/>
      <c r="J30" s="264"/>
      <c r="K30" s="271"/>
      <c r="L30" s="241"/>
      <c r="M30" s="272"/>
      <c r="N30" s="283"/>
      <c r="O30" s="104"/>
    </row>
    <row r="31" spans="2:23" ht="15.6">
      <c r="B31" s="108"/>
      <c r="C31" s="54"/>
      <c r="D31" s="54"/>
      <c r="E31" s="315"/>
      <c r="F31" s="315"/>
      <c r="G31" s="315"/>
      <c r="H31" s="50"/>
      <c r="I31" s="310"/>
      <c r="J31" s="264"/>
      <c r="K31" s="273"/>
      <c r="L31" s="274"/>
      <c r="M31" s="275"/>
      <c r="N31" s="284"/>
      <c r="O31" s="104"/>
      <c r="T31" s="1"/>
      <c r="U31" s="1"/>
      <c r="V31" s="1"/>
      <c r="W31" s="1"/>
    </row>
    <row r="32" spans="2:23" ht="15.6">
      <c r="B32" s="109"/>
      <c r="C32" s="110"/>
      <c r="D32" s="139">
        <f>D10</f>
        <v>0</v>
      </c>
      <c r="E32" s="110"/>
      <c r="F32" s="110"/>
      <c r="G32" s="110"/>
      <c r="H32" s="52"/>
      <c r="I32" s="310"/>
      <c r="J32" s="264"/>
      <c r="K32" s="276" t="s">
        <v>56</v>
      </c>
      <c r="L32" s="277"/>
      <c r="M32" s="277"/>
      <c r="N32" s="128"/>
      <c r="O32" s="104"/>
    </row>
    <row r="33" spans="2:15" ht="15.6">
      <c r="B33" s="106"/>
      <c r="C33" s="53"/>
      <c r="D33" s="53"/>
      <c r="E33" s="53"/>
      <c r="F33" s="53"/>
      <c r="G33" s="53"/>
      <c r="H33" s="53"/>
      <c r="I33" s="40"/>
      <c r="J33" s="41"/>
      <c r="K33" s="290" t="s">
        <v>57</v>
      </c>
      <c r="L33" s="215"/>
      <c r="M33" s="215"/>
      <c r="N33" s="127"/>
      <c r="O33" s="104"/>
    </row>
    <row r="34" spans="2:15" ht="15.6">
      <c r="B34" s="111" t="s">
        <v>58</v>
      </c>
      <c r="C34" s="251"/>
      <c r="D34" s="251"/>
      <c r="E34" s="251"/>
      <c r="F34" s="251"/>
      <c r="G34" s="251"/>
      <c r="H34" s="251"/>
      <c r="I34" s="251"/>
      <c r="J34" s="251"/>
      <c r="K34" s="251"/>
      <c r="L34" s="251"/>
      <c r="M34" s="251"/>
      <c r="N34" s="251"/>
      <c r="O34" s="311"/>
    </row>
    <row r="35" spans="2:15" ht="15.6">
      <c r="B35" s="312"/>
      <c r="C35" s="248"/>
      <c r="D35" s="248"/>
      <c r="E35" s="248"/>
      <c r="F35" s="248"/>
      <c r="G35" s="248"/>
      <c r="H35" s="248"/>
      <c r="I35" s="248"/>
      <c r="J35" s="248"/>
      <c r="K35" s="248"/>
      <c r="L35" s="248"/>
      <c r="M35" s="248"/>
      <c r="N35" s="248"/>
      <c r="O35" s="313"/>
    </row>
    <row r="36" spans="2:15" ht="15.6">
      <c r="B36" s="314"/>
      <c r="C36" s="251"/>
      <c r="D36" s="251"/>
      <c r="E36" s="251"/>
      <c r="F36" s="251"/>
      <c r="G36" s="251"/>
      <c r="H36" s="251"/>
      <c r="I36" s="251"/>
      <c r="J36" s="251"/>
      <c r="K36" s="251"/>
      <c r="L36" s="251"/>
      <c r="M36" s="251"/>
      <c r="N36" s="251"/>
      <c r="O36" s="311"/>
    </row>
    <row r="37" spans="2:15" ht="15.6">
      <c r="B37" s="312"/>
      <c r="C37" s="248"/>
      <c r="D37" s="248"/>
      <c r="E37" s="248"/>
      <c r="F37" s="248"/>
      <c r="G37" s="248"/>
      <c r="H37" s="248"/>
      <c r="I37" s="248"/>
      <c r="J37" s="248"/>
      <c r="K37" s="248"/>
      <c r="L37" s="248"/>
      <c r="M37" s="248"/>
      <c r="N37" s="248"/>
      <c r="O37" s="313"/>
    </row>
    <row r="38" spans="2:15" ht="16.149999999999999" thickBot="1">
      <c r="B38" s="306"/>
      <c r="C38" s="307"/>
      <c r="D38" s="307"/>
      <c r="E38" s="307"/>
      <c r="F38" s="307"/>
      <c r="G38" s="307"/>
      <c r="H38" s="307"/>
      <c r="I38" s="307"/>
      <c r="J38" s="307"/>
      <c r="K38" s="307"/>
      <c r="L38" s="307"/>
      <c r="M38" s="307"/>
      <c r="N38" s="307"/>
      <c r="O38" s="308"/>
    </row>
    <row r="39" spans="2:15" ht="15.6">
      <c r="B39" s="257" t="s">
        <v>59</v>
      </c>
      <c r="C39" s="316"/>
      <c r="D39" s="223"/>
      <c r="E39" s="223"/>
      <c r="F39" s="316" t="s">
        <v>60</v>
      </c>
      <c r="G39" s="316"/>
      <c r="H39" s="223"/>
      <c r="I39" s="223"/>
      <c r="J39" s="316" t="s">
        <v>61</v>
      </c>
      <c r="K39" s="316"/>
      <c r="L39" s="223"/>
      <c r="M39" s="223"/>
      <c r="N39" s="223"/>
      <c r="O39" s="317"/>
    </row>
    <row r="40" spans="2:15" ht="15.6">
      <c r="B40" s="298" t="s">
        <v>62</v>
      </c>
      <c r="C40" s="299"/>
      <c r="D40" s="279"/>
      <c r="E40" s="279"/>
      <c r="F40" s="279"/>
      <c r="G40" s="279"/>
      <c r="H40" s="279"/>
      <c r="I40" s="279"/>
      <c r="J40" s="279"/>
      <c r="K40" s="279"/>
      <c r="L40" s="279"/>
      <c r="M40" s="279"/>
      <c r="N40" s="279"/>
      <c r="O40" s="280"/>
    </row>
    <row r="41" spans="2:15" ht="15.6">
      <c r="B41" s="278"/>
      <c r="C41" s="279"/>
      <c r="D41" s="279"/>
      <c r="E41" s="279"/>
      <c r="F41" s="279"/>
      <c r="G41" s="279"/>
      <c r="H41" s="279"/>
      <c r="I41" s="279"/>
      <c r="J41" s="279"/>
      <c r="K41" s="279"/>
      <c r="L41" s="279"/>
      <c r="M41" s="279"/>
      <c r="N41" s="279"/>
      <c r="O41" s="280"/>
    </row>
    <row r="42" spans="2:15" ht="15.6">
      <c r="B42" s="250"/>
      <c r="C42" s="251"/>
      <c r="D42" s="251"/>
      <c r="E42" s="251"/>
      <c r="F42" s="251"/>
      <c r="G42" s="251"/>
      <c r="H42" s="251"/>
      <c r="I42" s="251"/>
      <c r="J42" s="251"/>
      <c r="K42" s="251"/>
      <c r="L42" s="251"/>
      <c r="M42" s="251"/>
      <c r="N42" s="251"/>
      <c r="O42" s="252"/>
    </row>
    <row r="43" spans="2:15" ht="16.149999999999999" thickBot="1">
      <c r="B43" s="295"/>
      <c r="C43" s="296"/>
      <c r="D43" s="296"/>
      <c r="E43" s="296"/>
      <c r="F43" s="296"/>
      <c r="G43" s="296"/>
      <c r="H43" s="296"/>
      <c r="I43" s="296"/>
      <c r="J43" s="296"/>
      <c r="K43" s="296"/>
      <c r="L43" s="296"/>
      <c r="M43" s="296"/>
      <c r="N43" s="296"/>
      <c r="O43" s="297"/>
    </row>
    <row r="44" spans="2:15" s="149" customFormat="1" ht="10.15" customHeight="1" thickTop="1">
      <c r="B44" s="150"/>
      <c r="C44" s="150"/>
      <c r="D44" s="150"/>
      <c r="E44" s="150"/>
      <c r="F44" s="150"/>
      <c r="G44" s="150"/>
      <c r="H44" s="150"/>
      <c r="I44" s="150"/>
      <c r="J44" s="150"/>
      <c r="K44" s="150"/>
      <c r="L44" s="150"/>
      <c r="M44" s="150"/>
      <c r="N44" s="150"/>
    </row>
    <row r="45" spans="2:15" ht="15.6" hidden="1">
      <c r="B45" s="1"/>
      <c r="C45" s="1"/>
      <c r="D45" s="1"/>
      <c r="E45" s="1"/>
      <c r="F45" s="1"/>
      <c r="G45" s="1"/>
      <c r="H45" s="1"/>
      <c r="I45" s="1"/>
      <c r="J45" s="1"/>
      <c r="K45" s="1"/>
      <c r="L45" s="1"/>
      <c r="M45" s="1"/>
      <c r="N45" s="1"/>
    </row>
    <row r="46" spans="2:15" ht="15.6" hidden="1">
      <c r="B46" s="1"/>
      <c r="C46" s="1"/>
      <c r="D46" s="1"/>
      <c r="E46" s="1"/>
      <c r="F46" s="1"/>
      <c r="G46" s="1"/>
      <c r="H46" s="1"/>
      <c r="I46" s="1"/>
      <c r="J46" s="1"/>
      <c r="K46" s="1"/>
      <c r="L46" s="1"/>
      <c r="M46" s="1"/>
      <c r="N46" s="1"/>
    </row>
    <row r="47" spans="2:15" ht="15.6" hidden="1">
      <c r="B47" s="1"/>
      <c r="C47" s="1"/>
      <c r="D47" s="1"/>
      <c r="E47" s="1"/>
      <c r="F47" s="1"/>
      <c r="G47" s="1"/>
      <c r="H47" s="1"/>
      <c r="I47" s="1"/>
      <c r="J47" s="1"/>
      <c r="K47" s="1"/>
      <c r="L47" s="1"/>
      <c r="M47" s="1"/>
      <c r="N47" s="1"/>
    </row>
  </sheetData>
  <sheetProtection algorithmName="SHA-512" hashValue="U2HxTzH0Rtq/ESCtILqabfgdmij82sOx5EJ6PQ0t6+rniUC3ZdmbFBmCeEtde0zPWTly1cUZIw8uXXUzMCTrCg==" saltValue="u3wyyCfbxRzsZQKU32ZCYQ==" spinCount="100000" sheet="1" objects="1" scenarios="1"/>
  <mergeCells count="76">
    <mergeCell ref="B2:O4"/>
    <mergeCell ref="B6:C6"/>
    <mergeCell ref="D6:E6"/>
    <mergeCell ref="F6:H6"/>
    <mergeCell ref="I6:J6"/>
    <mergeCell ref="K6:L6"/>
    <mergeCell ref="M6:N6"/>
    <mergeCell ref="L16:M17"/>
    <mergeCell ref="M10:N10"/>
    <mergeCell ref="B8:C8"/>
    <mergeCell ref="D8:E8"/>
    <mergeCell ref="G8:H8"/>
    <mergeCell ref="I8:J8"/>
    <mergeCell ref="K8:L8"/>
    <mergeCell ref="M8:N8"/>
    <mergeCell ref="B10:C10"/>
    <mergeCell ref="D10:E10"/>
    <mergeCell ref="G10:H10"/>
    <mergeCell ref="I10:J10"/>
    <mergeCell ref="K10:L10"/>
    <mergeCell ref="J14:K15"/>
    <mergeCell ref="J16:K17"/>
    <mergeCell ref="B14:C15"/>
    <mergeCell ref="K27:M27"/>
    <mergeCell ref="B22:O22"/>
    <mergeCell ref="O14:O17"/>
    <mergeCell ref="N14:N17"/>
    <mergeCell ref="B12:C12"/>
    <mergeCell ref="D12:E12"/>
    <mergeCell ref="G12:H12"/>
    <mergeCell ref="B18:E18"/>
    <mergeCell ref="F18:O18"/>
    <mergeCell ref="B19:O19"/>
    <mergeCell ref="B20:O20"/>
    <mergeCell ref="B21:O21"/>
    <mergeCell ref="I12:J12"/>
    <mergeCell ref="K12:L12"/>
    <mergeCell ref="M12:N12"/>
    <mergeCell ref="L14:M15"/>
    <mergeCell ref="B23:D23"/>
    <mergeCell ref="E23:O23"/>
    <mergeCell ref="B24:O24"/>
    <mergeCell ref="B25:O25"/>
    <mergeCell ref="B26:O26"/>
    <mergeCell ref="B41:O41"/>
    <mergeCell ref="B42:O42"/>
    <mergeCell ref="B43:O43"/>
    <mergeCell ref="B39:C39"/>
    <mergeCell ref="D39:E39"/>
    <mergeCell ref="F39:G39"/>
    <mergeCell ref="H39:I39"/>
    <mergeCell ref="J39:K39"/>
    <mergeCell ref="L39:O39"/>
    <mergeCell ref="B40:C40"/>
    <mergeCell ref="D40:O40"/>
    <mergeCell ref="B38:O38"/>
    <mergeCell ref="B28:C28"/>
    <mergeCell ref="I28:J32"/>
    <mergeCell ref="K28:M28"/>
    <mergeCell ref="K29:M31"/>
    <mergeCell ref="N29:N31"/>
    <mergeCell ref="K33:M33"/>
    <mergeCell ref="C34:O34"/>
    <mergeCell ref="B35:O35"/>
    <mergeCell ref="B36:O36"/>
    <mergeCell ref="B37:O37"/>
    <mergeCell ref="E30:E31"/>
    <mergeCell ref="F30:G31"/>
    <mergeCell ref="K32:M32"/>
    <mergeCell ref="H14:I15"/>
    <mergeCell ref="H16:I17"/>
    <mergeCell ref="B16:C17"/>
    <mergeCell ref="D16:E17"/>
    <mergeCell ref="D14:E15"/>
    <mergeCell ref="F16:G17"/>
    <mergeCell ref="F14:G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07D1A-94D9-4D69-BD49-216E8A0417BC}">
  <dimension ref="A1:W47"/>
  <sheetViews>
    <sheetView zoomScaleNormal="100" workbookViewId="0">
      <selection activeCell="F28" sqref="F28:G28"/>
    </sheetView>
  </sheetViews>
  <sheetFormatPr defaultColWidth="0" defaultRowHeight="14.45" zeroHeight="1"/>
  <cols>
    <col min="1" max="1" width="2.85546875" customWidth="1"/>
    <col min="2" max="15" width="8.85546875" customWidth="1"/>
    <col min="16" max="16" width="2.85546875" customWidth="1"/>
    <col min="17" max="23" width="0" hidden="1" customWidth="1"/>
    <col min="24" max="16384" width="8.85546875" hidden="1"/>
  </cols>
  <sheetData>
    <row r="1" spans="1:18" ht="10.15" customHeight="1" thickBot="1">
      <c r="A1" s="149"/>
      <c r="B1" s="149"/>
      <c r="C1" s="149"/>
      <c r="D1" s="149"/>
      <c r="E1" s="149"/>
      <c r="F1" s="149"/>
      <c r="G1" s="149"/>
      <c r="H1" s="149"/>
      <c r="I1" s="149"/>
      <c r="J1" s="149"/>
      <c r="K1" s="149"/>
      <c r="L1" s="149"/>
      <c r="M1" s="149"/>
      <c r="N1" s="149"/>
      <c r="O1" s="149"/>
      <c r="P1" s="149"/>
    </row>
    <row r="2" spans="1:18" ht="14.45" customHeight="1" thickTop="1">
      <c r="A2" s="149"/>
      <c r="B2" s="182" t="s">
        <v>72</v>
      </c>
      <c r="C2" s="183"/>
      <c r="D2" s="183"/>
      <c r="E2" s="183"/>
      <c r="F2" s="183"/>
      <c r="G2" s="183"/>
      <c r="H2" s="183"/>
      <c r="I2" s="183"/>
      <c r="J2" s="183"/>
      <c r="K2" s="183"/>
      <c r="L2" s="183"/>
      <c r="M2" s="183"/>
      <c r="N2" s="183"/>
      <c r="O2" s="184"/>
      <c r="P2" s="149"/>
    </row>
    <row r="3" spans="1:18" ht="14.45" customHeight="1">
      <c r="A3" s="149"/>
      <c r="B3" s="185"/>
      <c r="C3" s="186"/>
      <c r="D3" s="186"/>
      <c r="E3" s="186"/>
      <c r="F3" s="186"/>
      <c r="G3" s="186"/>
      <c r="H3" s="186"/>
      <c r="I3" s="186"/>
      <c r="J3" s="186"/>
      <c r="K3" s="186"/>
      <c r="L3" s="186"/>
      <c r="M3" s="186"/>
      <c r="N3" s="186"/>
      <c r="O3" s="187"/>
      <c r="P3" s="149"/>
    </row>
    <row r="4" spans="1:18" ht="14.45" customHeight="1" thickBot="1">
      <c r="A4" s="149"/>
      <c r="B4" s="185"/>
      <c r="C4" s="186"/>
      <c r="D4" s="186"/>
      <c r="E4" s="186"/>
      <c r="F4" s="186"/>
      <c r="G4" s="186"/>
      <c r="H4" s="186"/>
      <c r="I4" s="186"/>
      <c r="J4" s="186"/>
      <c r="K4" s="186"/>
      <c r="L4" s="186"/>
      <c r="M4" s="186"/>
      <c r="N4" s="186"/>
      <c r="O4" s="187"/>
      <c r="P4" s="149"/>
    </row>
    <row r="5" spans="1:18" ht="15.6">
      <c r="A5" s="149"/>
      <c r="B5" s="112"/>
      <c r="C5" s="113"/>
      <c r="D5" s="113"/>
      <c r="E5" s="113"/>
      <c r="F5" s="113"/>
      <c r="G5" s="113"/>
      <c r="H5" s="113"/>
      <c r="I5" s="113"/>
      <c r="J5" s="113"/>
      <c r="K5" s="113"/>
      <c r="L5" s="113"/>
      <c r="M5" s="113"/>
      <c r="N5" s="113"/>
      <c r="O5" s="114"/>
      <c r="P5" s="149"/>
    </row>
    <row r="6" spans="1:18" ht="15.6">
      <c r="A6" s="149"/>
      <c r="B6" s="327" t="s">
        <v>31</v>
      </c>
      <c r="C6" s="238"/>
      <c r="D6" s="262"/>
      <c r="E6" s="239"/>
      <c r="F6" s="238" t="s">
        <v>32</v>
      </c>
      <c r="G6" s="238"/>
      <c r="H6" s="238"/>
      <c r="I6" s="239"/>
      <c r="J6" s="239"/>
      <c r="K6" s="238" t="s">
        <v>64</v>
      </c>
      <c r="L6" s="238"/>
      <c r="M6" s="239"/>
      <c r="N6" s="239"/>
      <c r="O6" s="99"/>
      <c r="P6" s="149"/>
    </row>
    <row r="7" spans="1:18" ht="15.6">
      <c r="A7" s="149"/>
      <c r="B7" s="100"/>
      <c r="C7" s="18"/>
      <c r="D7" s="18"/>
      <c r="E7" s="18"/>
      <c r="F7" s="18"/>
      <c r="G7" s="18"/>
      <c r="H7" s="18"/>
      <c r="I7" s="18"/>
      <c r="J7" s="18"/>
      <c r="K7" s="18"/>
      <c r="L7" s="18"/>
      <c r="M7" s="18"/>
      <c r="N7" s="18"/>
      <c r="O7" s="99"/>
      <c r="P7" s="149"/>
    </row>
    <row r="8" spans="1:18" ht="18">
      <c r="A8" s="149"/>
      <c r="B8" s="327" t="s">
        <v>73</v>
      </c>
      <c r="C8" s="238"/>
      <c r="D8" s="239"/>
      <c r="E8" s="239"/>
      <c r="F8" s="18"/>
      <c r="G8" s="238" t="s">
        <v>37</v>
      </c>
      <c r="H8" s="238"/>
      <c r="I8" s="239"/>
      <c r="J8" s="239"/>
      <c r="K8" s="238" t="s">
        <v>36</v>
      </c>
      <c r="L8" s="238"/>
      <c r="M8" s="243"/>
      <c r="N8" s="243"/>
      <c r="O8" s="101"/>
      <c r="P8" s="149"/>
    </row>
    <row r="9" spans="1:18" ht="15.6">
      <c r="A9" s="149"/>
      <c r="B9" s="327"/>
      <c r="C9" s="238"/>
      <c r="D9" s="14"/>
      <c r="E9" s="14"/>
      <c r="F9" s="14"/>
      <c r="G9" s="14"/>
      <c r="H9" s="14"/>
      <c r="I9" s="14"/>
      <c r="J9" s="15"/>
      <c r="K9" s="14"/>
      <c r="L9" s="14"/>
      <c r="M9" s="14"/>
      <c r="N9" s="14"/>
      <c r="O9" s="101"/>
      <c r="P9" s="149"/>
    </row>
    <row r="10" spans="1:18" ht="18">
      <c r="A10" s="149"/>
      <c r="B10" s="327" t="s">
        <v>74</v>
      </c>
      <c r="C10" s="238"/>
      <c r="D10" s="239"/>
      <c r="E10" s="239"/>
      <c r="F10" s="18"/>
      <c r="G10" s="238" t="s">
        <v>37</v>
      </c>
      <c r="H10" s="238"/>
      <c r="I10" s="239"/>
      <c r="J10" s="239"/>
      <c r="K10" s="238" t="s">
        <v>75</v>
      </c>
      <c r="L10" s="238"/>
      <c r="M10" s="338"/>
      <c r="N10" s="338"/>
      <c r="O10" s="101"/>
      <c r="P10" s="149"/>
    </row>
    <row r="11" spans="1:18" ht="15.6">
      <c r="A11" s="149"/>
      <c r="B11" s="98"/>
      <c r="C11" s="14"/>
      <c r="D11" s="14"/>
      <c r="E11" s="14"/>
      <c r="F11" s="14"/>
      <c r="G11" s="14"/>
      <c r="H11" s="14"/>
      <c r="I11" s="14"/>
      <c r="J11" s="15"/>
      <c r="K11" s="14"/>
      <c r="L11" s="14"/>
      <c r="M11" s="14"/>
      <c r="N11" s="14"/>
      <c r="O11" s="101"/>
      <c r="P11" s="149"/>
    </row>
    <row r="12" spans="1:18" ht="15.6">
      <c r="A12" s="149"/>
      <c r="B12" s="327" t="str">
        <f>IF(M6="calls","Spread Credit","Spread debit:")</f>
        <v>Spread debit:</v>
      </c>
      <c r="C12" s="238"/>
      <c r="D12" s="328">
        <f>IF(M6="calls",I10-I8,I8-I10)</f>
        <v>0</v>
      </c>
      <c r="E12" s="244"/>
      <c r="F12" s="18"/>
      <c r="G12" s="238" t="s">
        <v>41</v>
      </c>
      <c r="H12" s="238"/>
      <c r="I12" s="332">
        <f>IF(M6="calls",D10+D12,D8-D12)</f>
        <v>0</v>
      </c>
      <c r="J12" s="332"/>
      <c r="K12" s="238" t="str">
        <f>IF(M6="calls","Margin required","Total debit:")</f>
        <v>Total debit:</v>
      </c>
      <c r="L12" s="238"/>
      <c r="M12" s="333">
        <f>IF(M6="puts",D12*100*M10,(D8-D10-D12)*100*M10)</f>
        <v>0</v>
      </c>
      <c r="N12" s="333"/>
      <c r="O12" s="101"/>
      <c r="P12" s="149"/>
    </row>
    <row r="13" spans="1:18" ht="15.6">
      <c r="A13" s="149"/>
      <c r="B13" s="102"/>
      <c r="C13" s="16"/>
      <c r="D13" s="19"/>
      <c r="E13" s="19"/>
      <c r="F13" s="18"/>
      <c r="G13" s="18"/>
      <c r="H13" s="18"/>
      <c r="I13" s="18"/>
      <c r="J13" s="18"/>
      <c r="K13" s="18"/>
      <c r="L13" s="18"/>
      <c r="M13" s="18"/>
      <c r="N13" s="18"/>
      <c r="O13" s="99"/>
      <c r="P13" s="149"/>
    </row>
    <row r="14" spans="1:18" ht="15.6" customHeight="1">
      <c r="A14" s="149"/>
      <c r="B14" s="341" t="s">
        <v>42</v>
      </c>
      <c r="C14" s="209"/>
      <c r="D14" s="304">
        <f>IF(M6="calls",M12,D8-D10-D12)</f>
        <v>0</v>
      </c>
      <c r="E14" s="304"/>
      <c r="F14" s="224" t="s">
        <v>43</v>
      </c>
      <c r="G14" s="224"/>
      <c r="H14" s="222"/>
      <c r="I14" s="222"/>
      <c r="J14" s="224" t="s">
        <v>68</v>
      </c>
      <c r="K14" s="224"/>
      <c r="L14" s="334"/>
      <c r="M14" s="335"/>
      <c r="N14" s="325" t="s">
        <v>76</v>
      </c>
      <c r="O14" s="322" t="str">
        <f>IF(AND(L14&lt;&gt; "", L16&lt;&gt; ""),(L16/L14)*-1, "")</f>
        <v/>
      </c>
      <c r="P14" s="149"/>
    </row>
    <row r="15" spans="1:18" ht="15.6" customHeight="1">
      <c r="A15" s="149"/>
      <c r="B15" s="342"/>
      <c r="C15" s="211"/>
      <c r="D15" s="305"/>
      <c r="E15" s="305"/>
      <c r="F15" s="225"/>
      <c r="G15" s="225"/>
      <c r="H15" s="223"/>
      <c r="I15" s="223"/>
      <c r="J15" s="225"/>
      <c r="K15" s="225"/>
      <c r="L15" s="336"/>
      <c r="M15" s="337"/>
      <c r="N15" s="233"/>
      <c r="O15" s="323"/>
      <c r="P15" s="149"/>
    </row>
    <row r="16" spans="1:18" ht="15.6">
      <c r="A16" s="149"/>
      <c r="B16" s="300" t="s">
        <v>46</v>
      </c>
      <c r="C16" s="213"/>
      <c r="D16" s="302">
        <f>IF(M6="puts",((D8-D10)-D12)*100,D12*100*M10)</f>
        <v>0</v>
      </c>
      <c r="E16" s="302"/>
      <c r="F16" s="220" t="s">
        <v>77</v>
      </c>
      <c r="G16" s="220"/>
      <c r="H16" s="222"/>
      <c r="I16" s="222"/>
      <c r="J16" s="339" t="s">
        <v>70</v>
      </c>
      <c r="K16" s="339"/>
      <c r="L16" s="334"/>
      <c r="M16" s="335"/>
      <c r="N16" s="326"/>
      <c r="O16" s="323"/>
      <c r="P16" s="149"/>
      <c r="R16" s="2"/>
    </row>
    <row r="17" spans="1:23" ht="15.6">
      <c r="A17" s="149"/>
      <c r="B17" s="301"/>
      <c r="C17" s="215"/>
      <c r="D17" s="303"/>
      <c r="E17" s="303"/>
      <c r="F17" s="221"/>
      <c r="G17" s="221"/>
      <c r="H17" s="223"/>
      <c r="I17" s="223"/>
      <c r="J17" s="340"/>
      <c r="K17" s="340"/>
      <c r="L17" s="336"/>
      <c r="M17" s="337"/>
      <c r="N17" s="233"/>
      <c r="O17" s="323"/>
      <c r="P17" s="149"/>
      <c r="R17" s="2"/>
    </row>
    <row r="18" spans="1:23" ht="15.6">
      <c r="A18" s="149"/>
      <c r="B18" s="348" t="s">
        <v>49</v>
      </c>
      <c r="C18" s="349"/>
      <c r="D18" s="349"/>
      <c r="E18" s="349"/>
      <c r="F18" s="251"/>
      <c r="G18" s="251"/>
      <c r="H18" s="251"/>
      <c r="I18" s="251"/>
      <c r="J18" s="251"/>
      <c r="K18" s="251"/>
      <c r="L18" s="251"/>
      <c r="M18" s="251"/>
      <c r="N18" s="251"/>
      <c r="O18" s="311"/>
      <c r="P18" s="149"/>
    </row>
    <row r="19" spans="1:23" ht="15.6">
      <c r="A19" s="149"/>
      <c r="B19" s="314"/>
      <c r="C19" s="251"/>
      <c r="D19" s="251"/>
      <c r="E19" s="251"/>
      <c r="F19" s="279"/>
      <c r="G19" s="279"/>
      <c r="H19" s="279"/>
      <c r="I19" s="279"/>
      <c r="J19" s="279"/>
      <c r="K19" s="279"/>
      <c r="L19" s="279"/>
      <c r="M19" s="279"/>
      <c r="N19" s="279"/>
      <c r="O19" s="320"/>
      <c r="P19" s="149"/>
    </row>
    <row r="20" spans="1:23" ht="15.6">
      <c r="A20" s="149"/>
      <c r="B20" s="331"/>
      <c r="C20" s="279"/>
      <c r="D20" s="279"/>
      <c r="E20" s="279"/>
      <c r="F20" s="279"/>
      <c r="G20" s="279"/>
      <c r="H20" s="279"/>
      <c r="I20" s="279"/>
      <c r="J20" s="279"/>
      <c r="K20" s="279"/>
      <c r="L20" s="279"/>
      <c r="M20" s="279"/>
      <c r="N20" s="279"/>
      <c r="O20" s="320"/>
      <c r="P20" s="149"/>
    </row>
    <row r="21" spans="1:23" ht="15.6">
      <c r="A21" s="149"/>
      <c r="B21" s="312"/>
      <c r="C21" s="248"/>
      <c r="D21" s="248"/>
      <c r="E21" s="248"/>
      <c r="F21" s="248"/>
      <c r="G21" s="248"/>
      <c r="H21" s="248"/>
      <c r="I21" s="248"/>
      <c r="J21" s="248"/>
      <c r="K21" s="248"/>
      <c r="L21" s="248"/>
      <c r="M21" s="248"/>
      <c r="N21" s="248"/>
      <c r="O21" s="313"/>
      <c r="P21" s="149"/>
    </row>
    <row r="22" spans="1:23" ht="15.6">
      <c r="A22" s="149"/>
      <c r="B22" s="314"/>
      <c r="C22" s="251"/>
      <c r="D22" s="251"/>
      <c r="E22" s="245"/>
      <c r="F22" s="245"/>
      <c r="G22" s="245"/>
      <c r="H22" s="245"/>
      <c r="I22" s="245"/>
      <c r="J22" s="245"/>
      <c r="K22" s="245"/>
      <c r="L22" s="245"/>
      <c r="M22" s="245"/>
      <c r="N22" s="245"/>
      <c r="O22" s="321"/>
      <c r="P22" s="149"/>
    </row>
    <row r="23" spans="1:23" ht="15.6">
      <c r="A23" s="149"/>
      <c r="B23" s="318" t="s">
        <v>50</v>
      </c>
      <c r="C23" s="319"/>
      <c r="D23" s="319"/>
      <c r="E23" s="251"/>
      <c r="F23" s="251"/>
      <c r="G23" s="251"/>
      <c r="H23" s="251"/>
      <c r="I23" s="251"/>
      <c r="J23" s="251"/>
      <c r="K23" s="251"/>
      <c r="L23" s="251"/>
      <c r="M23" s="251"/>
      <c r="N23" s="251"/>
      <c r="O23" s="311"/>
      <c r="P23" s="149"/>
    </row>
    <row r="24" spans="1:23" ht="15.6">
      <c r="A24" s="149"/>
      <c r="B24" s="314"/>
      <c r="C24" s="251"/>
      <c r="D24" s="251"/>
      <c r="E24" s="279"/>
      <c r="F24" s="279"/>
      <c r="G24" s="279"/>
      <c r="H24" s="279"/>
      <c r="I24" s="279"/>
      <c r="J24" s="279"/>
      <c r="K24" s="279"/>
      <c r="L24" s="279"/>
      <c r="M24" s="279"/>
      <c r="N24" s="279"/>
      <c r="O24" s="320"/>
      <c r="P24" s="149"/>
    </row>
    <row r="25" spans="1:23" ht="15.6">
      <c r="A25" s="149"/>
      <c r="B25" s="312"/>
      <c r="C25" s="248"/>
      <c r="D25" s="248"/>
      <c r="E25" s="248"/>
      <c r="F25" s="248"/>
      <c r="G25" s="248"/>
      <c r="H25" s="248"/>
      <c r="I25" s="248"/>
      <c r="J25" s="248"/>
      <c r="K25" s="248"/>
      <c r="L25" s="248"/>
      <c r="M25" s="248"/>
      <c r="N25" s="248"/>
      <c r="O25" s="313"/>
      <c r="P25" s="149"/>
    </row>
    <row r="26" spans="1:23" ht="15.6">
      <c r="A26" s="149"/>
      <c r="B26" s="314"/>
      <c r="C26" s="251"/>
      <c r="D26" s="251"/>
      <c r="E26" s="251"/>
      <c r="F26" s="251"/>
      <c r="G26" s="251"/>
      <c r="H26" s="251"/>
      <c r="I26" s="251"/>
      <c r="J26" s="251"/>
      <c r="K26" s="251"/>
      <c r="L26" s="251"/>
      <c r="M26" s="251"/>
      <c r="N26" s="251"/>
      <c r="O26" s="311"/>
      <c r="P26" s="149"/>
    </row>
    <row r="27" spans="1:23" ht="15.6" customHeight="1">
      <c r="A27" s="149"/>
      <c r="B27" s="103"/>
      <c r="C27" s="43"/>
      <c r="D27" s="43"/>
      <c r="E27" s="43"/>
      <c r="F27" s="43"/>
      <c r="G27" s="43"/>
      <c r="H27" s="44"/>
      <c r="I27" s="39"/>
      <c r="J27" s="37"/>
      <c r="K27" s="266" t="s">
        <v>51</v>
      </c>
      <c r="L27" s="267"/>
      <c r="M27" s="267"/>
      <c r="N27" s="131"/>
      <c r="O27" s="104"/>
      <c r="P27" s="149"/>
      <c r="T27" s="1"/>
    </row>
    <row r="28" spans="1:23" ht="15.6" customHeight="1">
      <c r="A28" s="149"/>
      <c r="B28" s="309"/>
      <c r="C28" s="259"/>
      <c r="D28" s="143">
        <f>D10</f>
        <v>0</v>
      </c>
      <c r="E28" s="105"/>
      <c r="F28" s="259"/>
      <c r="G28" s="259"/>
      <c r="H28" s="45"/>
      <c r="I28" s="310" t="s">
        <v>52</v>
      </c>
      <c r="J28" s="264"/>
      <c r="K28" s="266" t="s">
        <v>53</v>
      </c>
      <c r="L28" s="267"/>
      <c r="M28" s="267"/>
      <c r="N28" s="127"/>
      <c r="O28" s="104"/>
      <c r="P28" s="149"/>
    </row>
    <row r="29" spans="1:23" ht="15.6" customHeight="1">
      <c r="A29" s="149"/>
      <c r="B29" s="106"/>
      <c r="C29" s="47"/>
      <c r="D29" s="47"/>
      <c r="E29" s="47"/>
      <c r="F29" s="47"/>
      <c r="G29" s="47"/>
      <c r="H29" s="48"/>
      <c r="I29" s="310"/>
      <c r="J29" s="264"/>
      <c r="K29" s="268" t="s">
        <v>54</v>
      </c>
      <c r="L29" s="269"/>
      <c r="M29" s="270"/>
      <c r="N29" s="282"/>
      <c r="O29" s="104"/>
      <c r="P29" s="149"/>
    </row>
    <row r="30" spans="1:23" ht="15.6" customHeight="1">
      <c r="A30" s="149"/>
      <c r="B30" s="106"/>
      <c r="C30" s="350" t="s">
        <v>55</v>
      </c>
      <c r="D30" s="350"/>
      <c r="E30" s="346">
        <f>I12</f>
        <v>0</v>
      </c>
      <c r="F30" s="347"/>
      <c r="G30" s="347"/>
      <c r="H30" s="48"/>
      <c r="I30" s="310"/>
      <c r="J30" s="264"/>
      <c r="K30" s="271"/>
      <c r="L30" s="241"/>
      <c r="M30" s="272"/>
      <c r="N30" s="283"/>
      <c r="O30" s="104"/>
      <c r="P30" s="149"/>
    </row>
    <row r="31" spans="1:23" ht="15.6">
      <c r="A31" s="149"/>
      <c r="B31" s="108"/>
      <c r="C31" s="350"/>
      <c r="D31" s="350"/>
      <c r="E31" s="346"/>
      <c r="F31" s="347"/>
      <c r="G31" s="347"/>
      <c r="H31" s="50"/>
      <c r="I31" s="310"/>
      <c r="J31" s="264"/>
      <c r="K31" s="273"/>
      <c r="L31" s="274"/>
      <c r="M31" s="275"/>
      <c r="N31" s="284"/>
      <c r="O31" s="104"/>
      <c r="P31" s="149"/>
      <c r="T31" s="1"/>
      <c r="U31" s="1"/>
      <c r="V31" s="1"/>
      <c r="W31" s="1"/>
    </row>
    <row r="32" spans="1:23" ht="15.6">
      <c r="A32" s="149"/>
      <c r="B32" s="109"/>
      <c r="C32" s="110"/>
      <c r="D32" s="51"/>
      <c r="E32" s="110"/>
      <c r="F32" s="139">
        <f>D8</f>
        <v>0</v>
      </c>
      <c r="G32" s="110"/>
      <c r="H32" s="52"/>
      <c r="I32" s="310"/>
      <c r="J32" s="264"/>
      <c r="K32" s="276" t="s">
        <v>56</v>
      </c>
      <c r="L32" s="277"/>
      <c r="M32" s="277"/>
      <c r="N32" s="128"/>
      <c r="O32" s="104"/>
      <c r="P32" s="149"/>
    </row>
    <row r="33" spans="1:16" ht="15.6">
      <c r="A33" s="149"/>
      <c r="B33" s="106"/>
      <c r="C33" s="53"/>
      <c r="D33" s="53"/>
      <c r="E33" s="53"/>
      <c r="F33" s="53"/>
      <c r="G33" s="53"/>
      <c r="H33" s="53"/>
      <c r="I33" s="40"/>
      <c r="J33" s="41"/>
      <c r="K33" s="290" t="s">
        <v>57</v>
      </c>
      <c r="L33" s="215"/>
      <c r="M33" s="215"/>
      <c r="N33" s="127"/>
      <c r="O33" s="104"/>
      <c r="P33" s="149"/>
    </row>
    <row r="34" spans="1:16" ht="15.6">
      <c r="A34" s="149"/>
      <c r="B34" s="111" t="s">
        <v>58</v>
      </c>
      <c r="C34" s="251"/>
      <c r="D34" s="251"/>
      <c r="E34" s="251"/>
      <c r="F34" s="251"/>
      <c r="G34" s="251"/>
      <c r="H34" s="251"/>
      <c r="I34" s="251"/>
      <c r="J34" s="251"/>
      <c r="K34" s="251"/>
      <c r="L34" s="251"/>
      <c r="M34" s="251"/>
      <c r="N34" s="251"/>
      <c r="O34" s="311"/>
      <c r="P34" s="149"/>
    </row>
    <row r="35" spans="1:16" ht="15.6">
      <c r="A35" s="149"/>
      <c r="B35" s="312"/>
      <c r="C35" s="248"/>
      <c r="D35" s="248"/>
      <c r="E35" s="248"/>
      <c r="F35" s="248"/>
      <c r="G35" s="248"/>
      <c r="H35" s="248"/>
      <c r="I35" s="248"/>
      <c r="J35" s="248"/>
      <c r="K35" s="248"/>
      <c r="L35" s="248"/>
      <c r="M35" s="248"/>
      <c r="N35" s="248"/>
      <c r="O35" s="313"/>
      <c r="P35" s="149"/>
    </row>
    <row r="36" spans="1:16" ht="15.6">
      <c r="A36" s="149"/>
      <c r="B36" s="314"/>
      <c r="C36" s="251"/>
      <c r="D36" s="251"/>
      <c r="E36" s="251"/>
      <c r="F36" s="251"/>
      <c r="G36" s="251"/>
      <c r="H36" s="251"/>
      <c r="I36" s="251"/>
      <c r="J36" s="251"/>
      <c r="K36" s="251"/>
      <c r="L36" s="251"/>
      <c r="M36" s="251"/>
      <c r="N36" s="251"/>
      <c r="O36" s="311"/>
      <c r="P36" s="149"/>
    </row>
    <row r="37" spans="1:16" ht="15.6">
      <c r="A37" s="149"/>
      <c r="B37" s="312"/>
      <c r="C37" s="248"/>
      <c r="D37" s="248"/>
      <c r="E37" s="248"/>
      <c r="F37" s="248"/>
      <c r="G37" s="248"/>
      <c r="H37" s="248"/>
      <c r="I37" s="248"/>
      <c r="J37" s="248"/>
      <c r="K37" s="248"/>
      <c r="L37" s="248"/>
      <c r="M37" s="248"/>
      <c r="N37" s="248"/>
      <c r="O37" s="313"/>
      <c r="P37" s="149"/>
    </row>
    <row r="38" spans="1:16" ht="16.149999999999999" thickBot="1">
      <c r="A38" s="149"/>
      <c r="B38" s="306"/>
      <c r="C38" s="307"/>
      <c r="D38" s="307"/>
      <c r="E38" s="307"/>
      <c r="F38" s="307"/>
      <c r="G38" s="307"/>
      <c r="H38" s="307"/>
      <c r="I38" s="307"/>
      <c r="J38" s="307"/>
      <c r="K38" s="307"/>
      <c r="L38" s="307"/>
      <c r="M38" s="307"/>
      <c r="N38" s="307"/>
      <c r="O38" s="308"/>
      <c r="P38" s="149"/>
    </row>
    <row r="39" spans="1:16" ht="15.6">
      <c r="A39" s="149"/>
      <c r="B39" s="257" t="s">
        <v>59</v>
      </c>
      <c r="C39" s="316"/>
      <c r="D39" s="223"/>
      <c r="E39" s="223"/>
      <c r="F39" s="316" t="s">
        <v>60</v>
      </c>
      <c r="G39" s="316"/>
      <c r="H39" s="223"/>
      <c r="I39" s="223"/>
      <c r="J39" s="316" t="s">
        <v>61</v>
      </c>
      <c r="K39" s="316"/>
      <c r="L39" s="223"/>
      <c r="M39" s="223"/>
      <c r="N39" s="223"/>
      <c r="O39" s="317"/>
      <c r="P39" s="149"/>
    </row>
    <row r="40" spans="1:16" ht="15.6">
      <c r="A40" s="149"/>
      <c r="B40" s="298" t="s">
        <v>62</v>
      </c>
      <c r="C40" s="299"/>
      <c r="D40" s="279"/>
      <c r="E40" s="279"/>
      <c r="F40" s="279"/>
      <c r="G40" s="279"/>
      <c r="H40" s="279"/>
      <c r="I40" s="279"/>
      <c r="J40" s="279"/>
      <c r="K40" s="279"/>
      <c r="L40" s="279"/>
      <c r="M40" s="279"/>
      <c r="N40" s="279"/>
      <c r="O40" s="280"/>
      <c r="P40" s="149"/>
    </row>
    <row r="41" spans="1:16" ht="15.6">
      <c r="A41" s="149"/>
      <c r="B41" s="278"/>
      <c r="C41" s="279"/>
      <c r="D41" s="279"/>
      <c r="E41" s="279"/>
      <c r="F41" s="279"/>
      <c r="G41" s="279"/>
      <c r="H41" s="279"/>
      <c r="I41" s="279"/>
      <c r="J41" s="279"/>
      <c r="K41" s="279"/>
      <c r="L41" s="279"/>
      <c r="M41" s="279"/>
      <c r="N41" s="279"/>
      <c r="O41" s="280"/>
      <c r="P41" s="149"/>
    </row>
    <row r="42" spans="1:16" ht="15.6">
      <c r="A42" s="149"/>
      <c r="B42" s="250"/>
      <c r="C42" s="251"/>
      <c r="D42" s="251"/>
      <c r="E42" s="251"/>
      <c r="F42" s="251"/>
      <c r="G42" s="251"/>
      <c r="H42" s="251"/>
      <c r="I42" s="251"/>
      <c r="J42" s="251"/>
      <c r="K42" s="251"/>
      <c r="L42" s="251"/>
      <c r="M42" s="251"/>
      <c r="N42" s="251"/>
      <c r="O42" s="252"/>
      <c r="P42" s="149"/>
    </row>
    <row r="43" spans="1:16" ht="16.149999999999999" thickBot="1">
      <c r="A43" s="149"/>
      <c r="B43" s="295"/>
      <c r="C43" s="296"/>
      <c r="D43" s="296"/>
      <c r="E43" s="296"/>
      <c r="F43" s="296"/>
      <c r="G43" s="296"/>
      <c r="H43" s="296"/>
      <c r="I43" s="296"/>
      <c r="J43" s="296"/>
      <c r="K43" s="296"/>
      <c r="L43" s="296"/>
      <c r="M43" s="296"/>
      <c r="N43" s="296"/>
      <c r="O43" s="297"/>
      <c r="P43" s="149"/>
    </row>
    <row r="44" spans="1:16" ht="10.15" customHeight="1" thickTop="1">
      <c r="A44" s="149"/>
      <c r="B44" s="150"/>
      <c r="C44" s="150"/>
      <c r="D44" s="150"/>
      <c r="E44" s="150"/>
      <c r="F44" s="150"/>
      <c r="G44" s="150"/>
      <c r="H44" s="150"/>
      <c r="I44" s="150"/>
      <c r="J44" s="150"/>
      <c r="K44" s="150"/>
      <c r="L44" s="150"/>
      <c r="M44" s="150"/>
      <c r="N44" s="150"/>
      <c r="O44" s="149"/>
      <c r="P44" s="149"/>
    </row>
    <row r="45" spans="1:16" ht="15.6" hidden="1">
      <c r="B45" s="1"/>
      <c r="C45" s="1"/>
      <c r="D45" s="1"/>
      <c r="E45" s="1"/>
      <c r="F45" s="1"/>
      <c r="G45" s="1"/>
      <c r="H45" s="1"/>
      <c r="I45" s="1"/>
      <c r="J45" s="1"/>
      <c r="K45" s="1"/>
      <c r="L45" s="1"/>
      <c r="M45" s="1"/>
      <c r="N45" s="1"/>
    </row>
    <row r="46" spans="1:16" ht="15.6" hidden="1">
      <c r="B46" s="1"/>
      <c r="C46" s="1"/>
      <c r="D46" s="1"/>
      <c r="E46" s="1"/>
      <c r="F46" s="1"/>
      <c r="G46" s="1"/>
      <c r="H46" s="1"/>
      <c r="I46" s="1"/>
      <c r="J46" s="1"/>
      <c r="K46" s="1"/>
      <c r="L46" s="1"/>
      <c r="M46" s="1"/>
      <c r="N46" s="1"/>
    </row>
    <row r="47" spans="1:16" ht="15.6" hidden="1">
      <c r="B47" s="1"/>
      <c r="C47" s="1"/>
      <c r="D47" s="1"/>
      <c r="E47" s="1"/>
      <c r="F47" s="1"/>
      <c r="G47" s="1"/>
      <c r="H47" s="1"/>
      <c r="I47" s="1"/>
      <c r="J47" s="1"/>
      <c r="K47" s="1"/>
      <c r="L47" s="1"/>
      <c r="M47" s="1"/>
      <c r="N47" s="1"/>
    </row>
  </sheetData>
  <sheetProtection algorithmName="SHA-512" hashValue="sVULRr2tdhbq5I5HaT//o0U4ZIi51KYbVD5LKAvOP5dYxVRcgXuX9baCE4P2BceVyAL2GSeolUyjPfxFPhWM/g==" saltValue="abM+e5f5giIFJrca4pfZAQ==" spinCount="100000" sheet="1" objects="1" scenarios="1"/>
  <mergeCells count="79">
    <mergeCell ref="B9:C9"/>
    <mergeCell ref="F28:G28"/>
    <mergeCell ref="C30:D31"/>
    <mergeCell ref="M8:N8"/>
    <mergeCell ref="B2:O4"/>
    <mergeCell ref="B6:C6"/>
    <mergeCell ref="D6:E6"/>
    <mergeCell ref="F6:H6"/>
    <mergeCell ref="I6:J6"/>
    <mergeCell ref="K6:L6"/>
    <mergeCell ref="M6:N6"/>
    <mergeCell ref="B8:C8"/>
    <mergeCell ref="D8:E8"/>
    <mergeCell ref="G8:H8"/>
    <mergeCell ref="I8:J8"/>
    <mergeCell ref="K8:L8"/>
    <mergeCell ref="N14:N17"/>
    <mergeCell ref="O14:O17"/>
    <mergeCell ref="J16:K17"/>
    <mergeCell ref="M12:N12"/>
    <mergeCell ref="B10:C10"/>
    <mergeCell ref="D10:E10"/>
    <mergeCell ref="G10:H10"/>
    <mergeCell ref="I10:J10"/>
    <mergeCell ref="K10:L10"/>
    <mergeCell ref="M10:N10"/>
    <mergeCell ref="B12:C12"/>
    <mergeCell ref="D12:E12"/>
    <mergeCell ref="G12:H12"/>
    <mergeCell ref="I12:J12"/>
    <mergeCell ref="K12:L12"/>
    <mergeCell ref="J14:K15"/>
    <mergeCell ref="K27:M27"/>
    <mergeCell ref="B18:E18"/>
    <mergeCell ref="F18:O18"/>
    <mergeCell ref="B19:O19"/>
    <mergeCell ref="B20:O20"/>
    <mergeCell ref="B21:O21"/>
    <mergeCell ref="B22:O22"/>
    <mergeCell ref="B23:D23"/>
    <mergeCell ref="E23:O23"/>
    <mergeCell ref="B24:O24"/>
    <mergeCell ref="B25:O25"/>
    <mergeCell ref="B26:O26"/>
    <mergeCell ref="B28:C28"/>
    <mergeCell ref="I28:J32"/>
    <mergeCell ref="K28:M28"/>
    <mergeCell ref="K29:M31"/>
    <mergeCell ref="N29:N31"/>
    <mergeCell ref="E30:E31"/>
    <mergeCell ref="F30:G31"/>
    <mergeCell ref="K32:M32"/>
    <mergeCell ref="L39:O39"/>
    <mergeCell ref="K33:M33"/>
    <mergeCell ref="C34:O34"/>
    <mergeCell ref="B35:O35"/>
    <mergeCell ref="B36:O36"/>
    <mergeCell ref="B37:O37"/>
    <mergeCell ref="B38:O38"/>
    <mergeCell ref="B39:C39"/>
    <mergeCell ref="D39:E39"/>
    <mergeCell ref="F39:G39"/>
    <mergeCell ref="H39:I39"/>
    <mergeCell ref="J39:K39"/>
    <mergeCell ref="B40:C40"/>
    <mergeCell ref="D40:O40"/>
    <mergeCell ref="B41:O41"/>
    <mergeCell ref="B42:O42"/>
    <mergeCell ref="B43:O43"/>
    <mergeCell ref="L14:M15"/>
    <mergeCell ref="L16:M17"/>
    <mergeCell ref="B14:C15"/>
    <mergeCell ref="B16:C17"/>
    <mergeCell ref="D16:E17"/>
    <mergeCell ref="D14:E15"/>
    <mergeCell ref="H16:I17"/>
    <mergeCell ref="H14:I15"/>
    <mergeCell ref="F14:G15"/>
    <mergeCell ref="F16:G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B8622-A1B6-493F-863F-576E2D4E8097}">
  <dimension ref="A1:W48"/>
  <sheetViews>
    <sheetView zoomScaleNormal="100" workbookViewId="0">
      <selection activeCell="B17" sqref="B17:C18"/>
    </sheetView>
  </sheetViews>
  <sheetFormatPr defaultColWidth="0" defaultRowHeight="14.45" zeroHeight="1"/>
  <cols>
    <col min="1" max="1" width="2.85546875" style="149" customWidth="1"/>
    <col min="2" max="15" width="8.85546875" customWidth="1"/>
    <col min="16" max="16" width="2.85546875" style="149" customWidth="1"/>
    <col min="17" max="23" width="0" hidden="1" customWidth="1"/>
    <col min="24" max="16384" width="8.85546875" hidden="1"/>
  </cols>
  <sheetData>
    <row r="1" spans="2:15" s="149" customFormat="1" ht="10.15" customHeight="1" thickBot="1"/>
    <row r="2" spans="2:15" ht="14.45" customHeight="1" thickTop="1">
      <c r="B2" s="182" t="s">
        <v>78</v>
      </c>
      <c r="C2" s="183"/>
      <c r="D2" s="183"/>
      <c r="E2" s="183"/>
      <c r="F2" s="183"/>
      <c r="G2" s="183"/>
      <c r="H2" s="183"/>
      <c r="I2" s="183"/>
      <c r="J2" s="183"/>
      <c r="K2" s="183"/>
      <c r="L2" s="183"/>
      <c r="M2" s="183"/>
      <c r="N2" s="183"/>
      <c r="O2" s="184"/>
    </row>
    <row r="3" spans="2:15" ht="14.45" customHeight="1">
      <c r="B3" s="185"/>
      <c r="C3" s="186"/>
      <c r="D3" s="186"/>
      <c r="E3" s="186"/>
      <c r="F3" s="186"/>
      <c r="G3" s="186"/>
      <c r="H3" s="186"/>
      <c r="I3" s="186"/>
      <c r="J3" s="186"/>
      <c r="K3" s="186"/>
      <c r="L3" s="186"/>
      <c r="M3" s="186"/>
      <c r="N3" s="186"/>
      <c r="O3" s="187"/>
    </row>
    <row r="4" spans="2:15" ht="14.45" customHeight="1" thickBot="1">
      <c r="B4" s="185"/>
      <c r="C4" s="186"/>
      <c r="D4" s="186"/>
      <c r="E4" s="186"/>
      <c r="F4" s="186"/>
      <c r="G4" s="186"/>
      <c r="H4" s="186"/>
      <c r="I4" s="186"/>
      <c r="J4" s="186"/>
      <c r="K4" s="186"/>
      <c r="L4" s="186"/>
      <c r="M4" s="186"/>
      <c r="N4" s="186"/>
      <c r="O4" s="187"/>
    </row>
    <row r="5" spans="2:15" ht="15.6">
      <c r="B5" s="115"/>
      <c r="C5" s="116"/>
      <c r="D5" s="116"/>
      <c r="E5" s="116"/>
      <c r="F5" s="116"/>
      <c r="G5" s="116"/>
      <c r="H5" s="116"/>
      <c r="I5" s="116"/>
      <c r="J5" s="116"/>
      <c r="K5" s="96"/>
      <c r="L5" s="96"/>
      <c r="M5" s="96"/>
      <c r="N5" s="96"/>
      <c r="O5" s="97"/>
    </row>
    <row r="6" spans="2:15" ht="15.6">
      <c r="B6" s="327" t="s">
        <v>31</v>
      </c>
      <c r="C6" s="238"/>
      <c r="D6" s="262"/>
      <c r="E6" s="239"/>
      <c r="F6" s="238" t="s">
        <v>32</v>
      </c>
      <c r="G6" s="238"/>
      <c r="H6" s="238"/>
      <c r="I6" s="239"/>
      <c r="J6" s="239"/>
      <c r="K6" s="238"/>
      <c r="L6" s="238"/>
      <c r="M6" s="238"/>
      <c r="N6" s="238"/>
      <c r="O6" s="99"/>
    </row>
    <row r="7" spans="2:15" ht="15.6">
      <c r="B7" s="100"/>
      <c r="C7" s="18"/>
      <c r="D7" s="18"/>
      <c r="E7" s="18"/>
      <c r="F7" s="18"/>
      <c r="G7" s="18"/>
      <c r="H7" s="18"/>
      <c r="I7" s="18"/>
      <c r="J7" s="18"/>
      <c r="K7" s="18"/>
      <c r="L7" s="18"/>
      <c r="M7" s="18"/>
      <c r="N7" s="18"/>
      <c r="O7" s="99"/>
    </row>
    <row r="8" spans="2:15" ht="18" customHeight="1">
      <c r="B8" s="327"/>
      <c r="C8" s="238"/>
      <c r="D8" s="359" t="s">
        <v>79</v>
      </c>
      <c r="E8" s="359"/>
      <c r="F8" s="359"/>
      <c r="G8" s="352"/>
      <c r="H8" s="352"/>
      <c r="I8" s="18"/>
      <c r="J8" s="238" t="s">
        <v>80</v>
      </c>
      <c r="K8" s="238"/>
      <c r="L8" s="126"/>
      <c r="M8" s="18"/>
      <c r="N8" s="18"/>
      <c r="O8" s="101"/>
    </row>
    <row r="9" spans="2:15" ht="15.6">
      <c r="B9" s="98"/>
      <c r="C9" s="14"/>
      <c r="D9" s="14"/>
      <c r="E9" s="14"/>
      <c r="F9" s="14"/>
      <c r="G9" s="14"/>
      <c r="H9" s="14"/>
      <c r="I9" s="14"/>
      <c r="J9" s="15"/>
      <c r="K9" s="14"/>
      <c r="L9" s="14"/>
      <c r="M9" s="14"/>
      <c r="N9" s="14"/>
      <c r="O9" s="101"/>
    </row>
    <row r="10" spans="2:15" ht="15.6">
      <c r="B10" s="327" t="s">
        <v>81</v>
      </c>
      <c r="C10" s="238"/>
      <c r="D10" s="353"/>
      <c r="E10" s="353"/>
      <c r="F10" s="14"/>
      <c r="G10" s="238" t="s">
        <v>82</v>
      </c>
      <c r="H10" s="238"/>
      <c r="I10" s="353"/>
      <c r="J10" s="353"/>
      <c r="K10" s="238" t="s">
        <v>40</v>
      </c>
      <c r="L10" s="238"/>
      <c r="M10" s="351">
        <f>D10+I10</f>
        <v>0</v>
      </c>
      <c r="N10" s="351"/>
      <c r="O10" s="101"/>
    </row>
    <row r="11" spans="2:15" ht="15.6">
      <c r="B11" s="98"/>
      <c r="C11" s="14"/>
      <c r="D11" s="14"/>
      <c r="E11" s="14"/>
      <c r="F11" s="14"/>
      <c r="G11" s="14"/>
      <c r="H11" s="14"/>
      <c r="I11" s="14"/>
      <c r="J11" s="15"/>
      <c r="K11" s="14"/>
      <c r="L11" s="14"/>
      <c r="M11" s="14"/>
      <c r="N11" s="14"/>
      <c r="O11" s="101"/>
    </row>
    <row r="12" spans="2:15" ht="15.6">
      <c r="B12" s="354" t="s">
        <v>83</v>
      </c>
      <c r="C12" s="326"/>
      <c r="D12" s="328">
        <f>G8-M10</f>
        <v>0</v>
      </c>
      <c r="E12" s="328"/>
      <c r="F12" s="14"/>
      <c r="G12" s="326" t="s">
        <v>84</v>
      </c>
      <c r="H12" s="326"/>
      <c r="I12" s="328">
        <f>G8+M10</f>
        <v>0</v>
      </c>
      <c r="J12" s="328"/>
      <c r="K12" s="238" t="s">
        <v>85</v>
      </c>
      <c r="L12" s="238"/>
      <c r="M12" s="351">
        <f>M10*100*L8</f>
        <v>0</v>
      </c>
      <c r="N12" s="244"/>
      <c r="O12" s="101"/>
    </row>
    <row r="13" spans="2:15" ht="15.6">
      <c r="B13" s="354"/>
      <c r="C13" s="326"/>
      <c r="D13" s="14"/>
      <c r="E13" s="14"/>
      <c r="F13" s="14"/>
      <c r="G13" s="326"/>
      <c r="H13" s="326"/>
      <c r="I13" s="14"/>
      <c r="J13" s="14"/>
      <c r="K13" s="14"/>
      <c r="L13" s="14"/>
      <c r="M13" s="14"/>
      <c r="N13" s="14"/>
      <c r="O13" s="101"/>
    </row>
    <row r="14" spans="2:15" ht="15.6">
      <c r="B14" s="100"/>
      <c r="C14" s="19"/>
      <c r="D14" s="19"/>
      <c r="E14" s="19"/>
      <c r="F14" s="18"/>
      <c r="G14" s="18"/>
      <c r="H14" s="18"/>
      <c r="I14" s="18"/>
      <c r="J14" s="18"/>
      <c r="K14" s="18"/>
      <c r="L14" s="18"/>
      <c r="M14" s="18"/>
      <c r="N14" s="18"/>
      <c r="O14" s="99"/>
    </row>
    <row r="15" spans="2:15" ht="15.6" customHeight="1">
      <c r="B15" s="341" t="s">
        <v>42</v>
      </c>
      <c r="C15" s="209"/>
      <c r="D15" s="304">
        <f>M12</f>
        <v>0</v>
      </c>
      <c r="E15" s="304"/>
      <c r="F15" s="364" t="s">
        <v>86</v>
      </c>
      <c r="G15" s="364"/>
      <c r="H15" s="222"/>
      <c r="I15" s="222"/>
      <c r="J15" s="339" t="s">
        <v>87</v>
      </c>
      <c r="K15" s="339"/>
      <c r="L15" s="334"/>
      <c r="M15" s="335"/>
      <c r="N15" s="325" t="s">
        <v>69</v>
      </c>
      <c r="O15" s="158" t="str">
        <f>IF(AND(D15&lt;&gt; "", L15&lt;&gt; ""),(L15/D15), "")</f>
        <v/>
      </c>
    </row>
    <row r="16" spans="2:15" ht="15.6" customHeight="1">
      <c r="B16" s="342"/>
      <c r="C16" s="211"/>
      <c r="D16" s="305"/>
      <c r="E16" s="305"/>
      <c r="F16" s="365"/>
      <c r="G16" s="365"/>
      <c r="H16" s="223"/>
      <c r="I16" s="223"/>
      <c r="J16" s="340"/>
      <c r="K16" s="340"/>
      <c r="L16" s="336"/>
      <c r="M16" s="337"/>
      <c r="N16" s="233"/>
      <c r="O16" s="159" t="s">
        <v>88</v>
      </c>
    </row>
    <row r="17" spans="2:23" ht="18" customHeight="1">
      <c r="B17" s="300" t="s">
        <v>89</v>
      </c>
      <c r="C17" s="213"/>
      <c r="D17" s="363" t="s">
        <v>38</v>
      </c>
      <c r="E17" s="363"/>
      <c r="F17" s="366" t="s">
        <v>90</v>
      </c>
      <c r="G17" s="364"/>
      <c r="H17" s="222"/>
      <c r="I17" s="222"/>
      <c r="J17" s="339" t="s">
        <v>91</v>
      </c>
      <c r="K17" s="339"/>
      <c r="L17" s="334"/>
      <c r="M17" s="335"/>
      <c r="N17" s="326"/>
      <c r="O17" s="160" t="s">
        <v>92</v>
      </c>
      <c r="R17" s="2"/>
    </row>
    <row r="18" spans="2:23" ht="15.6" customHeight="1">
      <c r="B18" s="300" t="s">
        <v>93</v>
      </c>
      <c r="C18" s="213"/>
      <c r="D18" s="368">
        <f>G8*100-M12*L8</f>
        <v>0</v>
      </c>
      <c r="E18" s="369"/>
      <c r="F18" s="367"/>
      <c r="G18" s="365"/>
      <c r="H18" s="223"/>
      <c r="I18" s="223"/>
      <c r="J18" s="340"/>
      <c r="K18" s="340"/>
      <c r="L18" s="336"/>
      <c r="M18" s="337"/>
      <c r="N18" s="233"/>
      <c r="O18" s="161" t="str">
        <f>IF(AND(D15&lt;&gt; "", L17&lt;&gt; ""),(L17/D15), "")</f>
        <v/>
      </c>
      <c r="R18" s="2"/>
    </row>
    <row r="19" spans="2:23" ht="15.6">
      <c r="B19" s="360" t="s">
        <v>49</v>
      </c>
      <c r="C19" s="361"/>
      <c r="D19" s="362"/>
      <c r="E19" s="362"/>
      <c r="F19" s="251"/>
      <c r="G19" s="251"/>
      <c r="H19" s="251"/>
      <c r="I19" s="251"/>
      <c r="J19" s="251"/>
      <c r="K19" s="251"/>
      <c r="L19" s="251"/>
      <c r="M19" s="251"/>
      <c r="N19" s="251"/>
      <c r="O19" s="311"/>
    </row>
    <row r="20" spans="2:23" ht="15.6">
      <c r="B20" s="314"/>
      <c r="C20" s="251"/>
      <c r="D20" s="251"/>
      <c r="E20" s="251"/>
      <c r="F20" s="279"/>
      <c r="G20" s="279"/>
      <c r="H20" s="279"/>
      <c r="I20" s="279"/>
      <c r="J20" s="279"/>
      <c r="K20" s="279"/>
      <c r="L20" s="279"/>
      <c r="M20" s="279"/>
      <c r="N20" s="279"/>
      <c r="O20" s="320"/>
    </row>
    <row r="21" spans="2:23" ht="15.6">
      <c r="B21" s="331"/>
      <c r="C21" s="279"/>
      <c r="D21" s="279"/>
      <c r="E21" s="279"/>
      <c r="F21" s="279"/>
      <c r="G21" s="279"/>
      <c r="H21" s="279"/>
      <c r="I21" s="279"/>
      <c r="J21" s="279"/>
      <c r="K21" s="279"/>
      <c r="L21" s="279"/>
      <c r="M21" s="279"/>
      <c r="N21" s="279"/>
      <c r="O21" s="320"/>
    </row>
    <row r="22" spans="2:23" ht="15.6">
      <c r="B22" s="312"/>
      <c r="C22" s="248"/>
      <c r="D22" s="248"/>
      <c r="E22" s="248"/>
      <c r="F22" s="248"/>
      <c r="G22" s="248"/>
      <c r="H22" s="248"/>
      <c r="I22" s="248"/>
      <c r="J22" s="248"/>
      <c r="K22" s="248"/>
      <c r="L22" s="248"/>
      <c r="M22" s="248"/>
      <c r="N22" s="248"/>
      <c r="O22" s="313"/>
    </row>
    <row r="23" spans="2:23" ht="15.6">
      <c r="B23" s="314"/>
      <c r="C23" s="251"/>
      <c r="D23" s="251"/>
      <c r="E23" s="245"/>
      <c r="F23" s="245"/>
      <c r="G23" s="245"/>
      <c r="H23" s="245"/>
      <c r="I23" s="245"/>
      <c r="J23" s="245"/>
      <c r="K23" s="245"/>
      <c r="L23" s="245"/>
      <c r="M23" s="245"/>
      <c r="N23" s="245"/>
      <c r="O23" s="321"/>
    </row>
    <row r="24" spans="2:23" ht="15.6">
      <c r="B24" s="318" t="s">
        <v>50</v>
      </c>
      <c r="C24" s="319"/>
      <c r="D24" s="319"/>
      <c r="E24" s="251"/>
      <c r="F24" s="251"/>
      <c r="G24" s="251"/>
      <c r="H24" s="251"/>
      <c r="I24" s="251"/>
      <c r="J24" s="251"/>
      <c r="K24" s="251"/>
      <c r="L24" s="251"/>
      <c r="M24" s="251"/>
      <c r="N24" s="251"/>
      <c r="O24" s="311"/>
    </row>
    <row r="25" spans="2:23" ht="15.6">
      <c r="B25" s="314"/>
      <c r="C25" s="251"/>
      <c r="D25" s="251"/>
      <c r="E25" s="279"/>
      <c r="F25" s="279"/>
      <c r="G25" s="279"/>
      <c r="H25" s="279"/>
      <c r="I25" s="279"/>
      <c r="J25" s="279"/>
      <c r="K25" s="279"/>
      <c r="L25" s="279"/>
      <c r="M25" s="279"/>
      <c r="N25" s="279"/>
      <c r="O25" s="320"/>
    </row>
    <row r="26" spans="2:23" ht="15.6">
      <c r="B26" s="312"/>
      <c r="C26" s="248"/>
      <c r="D26" s="248"/>
      <c r="E26" s="248"/>
      <c r="F26" s="248"/>
      <c r="G26" s="248"/>
      <c r="H26" s="248"/>
      <c r="I26" s="248"/>
      <c r="J26" s="248"/>
      <c r="K26" s="248"/>
      <c r="L26" s="248"/>
      <c r="M26" s="248"/>
      <c r="N26" s="248"/>
      <c r="O26" s="313"/>
    </row>
    <row r="27" spans="2:23" ht="15.6">
      <c r="B27" s="314"/>
      <c r="C27" s="251"/>
      <c r="D27" s="251"/>
      <c r="E27" s="251"/>
      <c r="F27" s="251"/>
      <c r="G27" s="251"/>
      <c r="H27" s="251"/>
      <c r="I27" s="251"/>
      <c r="J27" s="251"/>
      <c r="K27" s="251"/>
      <c r="L27" s="251"/>
      <c r="M27" s="251"/>
      <c r="N27" s="251"/>
      <c r="O27" s="311"/>
    </row>
    <row r="28" spans="2:23" ht="15.6" customHeight="1">
      <c r="B28" s="117"/>
      <c r="C28" s="65"/>
      <c r="D28" s="65"/>
      <c r="E28" s="65"/>
      <c r="F28" s="65"/>
      <c r="G28" s="65"/>
      <c r="H28" s="66"/>
      <c r="I28" s="39"/>
      <c r="J28" s="37"/>
      <c r="K28" s="266" t="s">
        <v>51</v>
      </c>
      <c r="L28" s="267"/>
      <c r="M28" s="267"/>
      <c r="N28" s="131"/>
      <c r="O28" s="104"/>
      <c r="T28" s="1"/>
    </row>
    <row r="29" spans="2:23" ht="15.6" customHeight="1">
      <c r="B29" s="106"/>
      <c r="C29" s="47"/>
      <c r="D29" s="47"/>
      <c r="E29" s="47"/>
      <c r="F29" s="47"/>
      <c r="G29" s="47"/>
      <c r="H29" s="48"/>
      <c r="I29" s="310" t="s">
        <v>52</v>
      </c>
      <c r="J29" s="264"/>
      <c r="K29" s="266" t="s">
        <v>53</v>
      </c>
      <c r="L29" s="267"/>
      <c r="M29" s="267"/>
      <c r="N29" s="127"/>
      <c r="O29" s="104"/>
    </row>
    <row r="30" spans="2:23" ht="15.6" customHeight="1">
      <c r="B30" s="106"/>
      <c r="C30" s="47"/>
      <c r="D30" s="60"/>
      <c r="E30" s="107" t="s">
        <v>55</v>
      </c>
      <c r="F30" s="60"/>
      <c r="G30" s="47"/>
      <c r="H30" s="48"/>
      <c r="I30" s="310"/>
      <c r="J30" s="264"/>
      <c r="K30" s="268" t="s">
        <v>54</v>
      </c>
      <c r="L30" s="269"/>
      <c r="M30" s="270"/>
      <c r="N30" s="282"/>
      <c r="O30" s="104"/>
    </row>
    <row r="31" spans="2:23" ht="15.6">
      <c r="B31" s="108"/>
      <c r="C31" s="54"/>
      <c r="D31" s="357">
        <f>D12</f>
        <v>0</v>
      </c>
      <c r="E31" s="118"/>
      <c r="F31" s="355">
        <f>I12</f>
        <v>0</v>
      </c>
      <c r="G31" s="54"/>
      <c r="H31" s="50"/>
      <c r="I31" s="310"/>
      <c r="J31" s="264"/>
      <c r="K31" s="271"/>
      <c r="L31" s="241"/>
      <c r="M31" s="272"/>
      <c r="N31" s="283"/>
      <c r="O31" s="104"/>
    </row>
    <row r="32" spans="2:23" ht="15.6">
      <c r="B32" s="108"/>
      <c r="C32" s="54"/>
      <c r="D32" s="358"/>
      <c r="E32" s="118"/>
      <c r="F32" s="356"/>
      <c r="G32" s="54"/>
      <c r="H32" s="50"/>
      <c r="I32" s="310"/>
      <c r="J32" s="264"/>
      <c r="K32" s="273"/>
      <c r="L32" s="274"/>
      <c r="M32" s="275"/>
      <c r="N32" s="284"/>
      <c r="O32" s="104"/>
      <c r="T32" s="1"/>
      <c r="U32" s="1"/>
      <c r="V32" s="1"/>
      <c r="W32" s="1"/>
    </row>
    <row r="33" spans="2:15" ht="15.6">
      <c r="B33" s="108"/>
      <c r="C33" s="54"/>
      <c r="D33" s="370" t="str">
        <f>D8</f>
        <v>Long option strike:</v>
      </c>
      <c r="E33" s="370"/>
      <c r="F33" s="370"/>
      <c r="G33" s="54"/>
      <c r="H33" s="50"/>
      <c r="I33" s="310"/>
      <c r="J33" s="264"/>
      <c r="K33" s="276" t="s">
        <v>56</v>
      </c>
      <c r="L33" s="277"/>
      <c r="M33" s="277"/>
      <c r="N33" s="128"/>
      <c r="O33" s="104"/>
    </row>
    <row r="34" spans="2:15" ht="15.6">
      <c r="B34" s="119"/>
      <c r="C34" s="54"/>
      <c r="D34" s="54"/>
      <c r="E34" s="54"/>
      <c r="F34" s="54"/>
      <c r="G34" s="54"/>
      <c r="H34" s="54"/>
      <c r="I34" s="90"/>
      <c r="J34" s="37"/>
      <c r="K34" s="276" t="s">
        <v>57</v>
      </c>
      <c r="L34" s="277"/>
      <c r="M34" s="277"/>
      <c r="N34" s="131"/>
      <c r="O34" s="104"/>
    </row>
    <row r="35" spans="2:15" ht="15.6">
      <c r="B35" s="135" t="s">
        <v>58</v>
      </c>
      <c r="C35" s="251"/>
      <c r="D35" s="251"/>
      <c r="E35" s="251"/>
      <c r="F35" s="251"/>
      <c r="G35" s="251"/>
      <c r="H35" s="251"/>
      <c r="I35" s="251"/>
      <c r="J35" s="251"/>
      <c r="K35" s="251"/>
      <c r="L35" s="251"/>
      <c r="M35" s="251"/>
      <c r="N35" s="251"/>
      <c r="O35" s="311"/>
    </row>
    <row r="36" spans="2:15" ht="15.6">
      <c r="B36" s="312"/>
      <c r="C36" s="248"/>
      <c r="D36" s="248"/>
      <c r="E36" s="248"/>
      <c r="F36" s="248"/>
      <c r="G36" s="248"/>
      <c r="H36" s="248"/>
      <c r="I36" s="248"/>
      <c r="J36" s="248"/>
      <c r="K36" s="248"/>
      <c r="L36" s="248"/>
      <c r="M36" s="248"/>
      <c r="N36" s="248"/>
      <c r="O36" s="313"/>
    </row>
    <row r="37" spans="2:15" ht="15.6">
      <c r="B37" s="314"/>
      <c r="C37" s="251"/>
      <c r="D37" s="251"/>
      <c r="E37" s="251"/>
      <c r="F37" s="251"/>
      <c r="G37" s="251"/>
      <c r="H37" s="251"/>
      <c r="I37" s="251"/>
      <c r="J37" s="251"/>
      <c r="K37" s="251"/>
      <c r="L37" s="251"/>
      <c r="M37" s="251"/>
      <c r="N37" s="251"/>
      <c r="O37" s="311"/>
    </row>
    <row r="38" spans="2:15" ht="15.6">
      <c r="B38" s="312"/>
      <c r="C38" s="248"/>
      <c r="D38" s="248"/>
      <c r="E38" s="248"/>
      <c r="F38" s="248"/>
      <c r="G38" s="248"/>
      <c r="H38" s="248"/>
      <c r="I38" s="248"/>
      <c r="J38" s="248"/>
      <c r="K38" s="248"/>
      <c r="L38" s="248"/>
      <c r="M38" s="248"/>
      <c r="N38" s="248"/>
      <c r="O38" s="313"/>
    </row>
    <row r="39" spans="2:15" ht="16.149999999999999" thickBot="1">
      <c r="B39" s="306"/>
      <c r="C39" s="307"/>
      <c r="D39" s="307"/>
      <c r="E39" s="307"/>
      <c r="F39" s="307"/>
      <c r="G39" s="307"/>
      <c r="H39" s="307"/>
      <c r="I39" s="307"/>
      <c r="J39" s="307"/>
      <c r="K39" s="307"/>
      <c r="L39" s="307"/>
      <c r="M39" s="307"/>
      <c r="N39" s="307"/>
      <c r="O39" s="308"/>
    </row>
    <row r="40" spans="2:15" ht="15.6">
      <c r="B40" s="257" t="s">
        <v>59</v>
      </c>
      <c r="C40" s="316"/>
      <c r="D40" s="223"/>
      <c r="E40" s="223"/>
      <c r="F40" s="316" t="s">
        <v>60</v>
      </c>
      <c r="G40" s="316"/>
      <c r="H40" s="223"/>
      <c r="I40" s="223"/>
      <c r="J40" s="316" t="s">
        <v>61</v>
      </c>
      <c r="K40" s="316"/>
      <c r="L40" s="223"/>
      <c r="M40" s="223"/>
      <c r="N40" s="223"/>
      <c r="O40" s="317"/>
    </row>
    <row r="41" spans="2:15" ht="15.6">
      <c r="B41" s="298" t="s">
        <v>62</v>
      </c>
      <c r="C41" s="299"/>
      <c r="D41" s="279"/>
      <c r="E41" s="279"/>
      <c r="F41" s="279"/>
      <c r="G41" s="279"/>
      <c r="H41" s="279"/>
      <c r="I41" s="279"/>
      <c r="J41" s="279"/>
      <c r="K41" s="279"/>
      <c r="L41" s="279"/>
      <c r="M41" s="279"/>
      <c r="N41" s="279"/>
      <c r="O41" s="280"/>
    </row>
    <row r="42" spans="2:15" ht="15.6">
      <c r="B42" s="278"/>
      <c r="C42" s="279"/>
      <c r="D42" s="279"/>
      <c r="E42" s="279"/>
      <c r="F42" s="279"/>
      <c r="G42" s="279"/>
      <c r="H42" s="279"/>
      <c r="I42" s="279"/>
      <c r="J42" s="279"/>
      <c r="K42" s="279"/>
      <c r="L42" s="279"/>
      <c r="M42" s="279"/>
      <c r="N42" s="279"/>
      <c r="O42" s="280"/>
    </row>
    <row r="43" spans="2:15" ht="15.6">
      <c r="B43" s="250"/>
      <c r="C43" s="251"/>
      <c r="D43" s="251"/>
      <c r="E43" s="251"/>
      <c r="F43" s="251"/>
      <c r="G43" s="251"/>
      <c r="H43" s="251"/>
      <c r="I43" s="251"/>
      <c r="J43" s="251"/>
      <c r="K43" s="251"/>
      <c r="L43" s="251"/>
      <c r="M43" s="251"/>
      <c r="N43" s="251"/>
      <c r="O43" s="252"/>
    </row>
    <row r="44" spans="2:15" ht="16.149999999999999" thickBot="1">
      <c r="B44" s="431"/>
      <c r="C44" s="432"/>
      <c r="D44" s="432"/>
      <c r="E44" s="432"/>
      <c r="F44" s="432"/>
      <c r="G44" s="432"/>
      <c r="H44" s="432"/>
      <c r="I44" s="432"/>
      <c r="J44" s="432"/>
      <c r="K44" s="432"/>
      <c r="L44" s="432"/>
      <c r="M44" s="432"/>
      <c r="N44" s="432"/>
      <c r="O44" s="433"/>
    </row>
    <row r="45" spans="2:15" s="149" customFormat="1" ht="10.15" customHeight="1" thickTop="1">
      <c r="B45" s="150"/>
      <c r="C45" s="150"/>
      <c r="D45" s="150"/>
      <c r="E45" s="150"/>
      <c r="F45" s="150"/>
      <c r="G45" s="150"/>
      <c r="H45" s="150"/>
      <c r="I45" s="150"/>
      <c r="J45" s="150"/>
      <c r="K45" s="150"/>
      <c r="L45" s="150"/>
      <c r="M45" s="150"/>
      <c r="N45" s="150"/>
    </row>
    <row r="46" spans="2:15" ht="15.6" hidden="1">
      <c r="B46" s="1"/>
      <c r="C46" s="1"/>
      <c r="D46" s="1"/>
      <c r="E46" s="1"/>
      <c r="F46" s="1"/>
      <c r="G46" s="1"/>
      <c r="H46" s="1"/>
      <c r="I46" s="1"/>
      <c r="J46" s="1"/>
      <c r="K46" s="1"/>
      <c r="L46" s="1"/>
      <c r="M46" s="1"/>
      <c r="N46" s="1"/>
    </row>
    <row r="47" spans="2:15" ht="15.6" hidden="1">
      <c r="B47" s="1"/>
      <c r="C47" s="1"/>
      <c r="D47" s="1"/>
      <c r="E47" s="1"/>
      <c r="F47" s="1"/>
      <c r="G47" s="1"/>
      <c r="H47" s="1"/>
      <c r="I47" s="1"/>
      <c r="J47" s="1"/>
      <c r="K47" s="1"/>
      <c r="L47" s="1"/>
      <c r="M47" s="1"/>
      <c r="N47" s="1"/>
    </row>
    <row r="48" spans="2:15" ht="15.6" hidden="1">
      <c r="B48" s="1"/>
      <c r="C48" s="1"/>
      <c r="D48" s="1"/>
      <c r="E48" s="1"/>
      <c r="F48" s="1"/>
      <c r="G48" s="1"/>
      <c r="H48" s="1"/>
      <c r="I48" s="1"/>
      <c r="J48" s="1"/>
      <c r="K48" s="1"/>
      <c r="L48" s="1"/>
      <c r="M48" s="1"/>
      <c r="N48" s="1"/>
    </row>
  </sheetData>
  <sheetProtection algorithmName="SHA-512" hashValue="Fr8+1nQMzqOlV5k1i52fPQYehMkMsup0g9KacyBxTY/l/kqeFMptpI2WYnVPiOiT3Sa/8x9oPk+QSvpveo24dw==" saltValue="dAj9EBU8HzttJDQcMjxSqw==" spinCount="100000" sheet="1" objects="1" scenarios="1"/>
  <mergeCells count="75">
    <mergeCell ref="B15:C16"/>
    <mergeCell ref="D15:E16"/>
    <mergeCell ref="B18:C18"/>
    <mergeCell ref="D18:E18"/>
    <mergeCell ref="D33:F33"/>
    <mergeCell ref="B21:O21"/>
    <mergeCell ref="B22:O22"/>
    <mergeCell ref="B23:O23"/>
    <mergeCell ref="D8:F8"/>
    <mergeCell ref="J8:K8"/>
    <mergeCell ref="B19:E19"/>
    <mergeCell ref="F19:O19"/>
    <mergeCell ref="B20:O20"/>
    <mergeCell ref="N15:N18"/>
    <mergeCell ref="B17:C17"/>
    <mergeCell ref="D17:E17"/>
    <mergeCell ref="F15:G16"/>
    <mergeCell ref="F17:G18"/>
    <mergeCell ref="H17:I18"/>
    <mergeCell ref="L17:M18"/>
    <mergeCell ref="L15:M16"/>
    <mergeCell ref="J15:K16"/>
    <mergeCell ref="J17:K18"/>
    <mergeCell ref="H15:I16"/>
    <mergeCell ref="B42:O42"/>
    <mergeCell ref="B43:O43"/>
    <mergeCell ref="B44:O44"/>
    <mergeCell ref="F31:F32"/>
    <mergeCell ref="D31:D32"/>
    <mergeCell ref="B40:C40"/>
    <mergeCell ref="D40:E40"/>
    <mergeCell ref="F40:G40"/>
    <mergeCell ref="J40:K40"/>
    <mergeCell ref="B41:C41"/>
    <mergeCell ref="D41:O41"/>
    <mergeCell ref="B39:O39"/>
    <mergeCell ref="K30:M32"/>
    <mergeCell ref="N30:N32"/>
    <mergeCell ref="K33:M33"/>
    <mergeCell ref="K34:M34"/>
    <mergeCell ref="C35:O35"/>
    <mergeCell ref="B36:O36"/>
    <mergeCell ref="B37:O37"/>
    <mergeCell ref="B38:O38"/>
    <mergeCell ref="B24:D24"/>
    <mergeCell ref="E24:O24"/>
    <mergeCell ref="B25:O25"/>
    <mergeCell ref="B26:O26"/>
    <mergeCell ref="B27:O27"/>
    <mergeCell ref="K28:M28"/>
    <mergeCell ref="I29:J33"/>
    <mergeCell ref="K29:M29"/>
    <mergeCell ref="I10:J10"/>
    <mergeCell ref="K10:L10"/>
    <mergeCell ref="B12:C13"/>
    <mergeCell ref="D12:E12"/>
    <mergeCell ref="G12:H13"/>
    <mergeCell ref="I12:J12"/>
    <mergeCell ref="K12:L12"/>
    <mergeCell ref="H40:I40"/>
    <mergeCell ref="L40:O40"/>
    <mergeCell ref="B2:O4"/>
    <mergeCell ref="B6:C6"/>
    <mergeCell ref="D6:E6"/>
    <mergeCell ref="F6:H6"/>
    <mergeCell ref="I6:J6"/>
    <mergeCell ref="K6:L6"/>
    <mergeCell ref="M6:N6"/>
    <mergeCell ref="M10:N10"/>
    <mergeCell ref="B8:C8"/>
    <mergeCell ref="G8:H8"/>
    <mergeCell ref="M12:N12"/>
    <mergeCell ref="B10:C10"/>
    <mergeCell ref="D10:E10"/>
    <mergeCell ref="G10:H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FF3DA-EAFB-434A-87F2-663CE7C990C4}">
  <dimension ref="A1:W48"/>
  <sheetViews>
    <sheetView workbookViewId="0">
      <selection activeCell="B5" sqref="B5"/>
    </sheetView>
  </sheetViews>
  <sheetFormatPr defaultColWidth="0" defaultRowHeight="14.45" zeroHeight="1"/>
  <cols>
    <col min="1" max="1" width="2.85546875" style="149" customWidth="1"/>
    <col min="2" max="15" width="8.85546875" customWidth="1"/>
    <col min="16" max="16" width="2.85546875" style="149" customWidth="1"/>
    <col min="17" max="23" width="0" hidden="1" customWidth="1"/>
    <col min="24" max="16384" width="8.85546875" hidden="1"/>
  </cols>
  <sheetData>
    <row r="1" spans="2:15" s="149" customFormat="1" ht="10.15" customHeight="1" thickBot="1"/>
    <row r="2" spans="2:15" ht="14.45" customHeight="1" thickTop="1">
      <c r="B2" s="182" t="s">
        <v>94</v>
      </c>
      <c r="C2" s="183"/>
      <c r="D2" s="183"/>
      <c r="E2" s="183"/>
      <c r="F2" s="183"/>
      <c r="G2" s="183"/>
      <c r="H2" s="183"/>
      <c r="I2" s="183"/>
      <c r="J2" s="183"/>
      <c r="K2" s="183"/>
      <c r="L2" s="183"/>
      <c r="M2" s="183"/>
      <c r="N2" s="183"/>
      <c r="O2" s="184"/>
    </row>
    <row r="3" spans="2:15" ht="14.45" customHeight="1">
      <c r="B3" s="185"/>
      <c r="C3" s="186"/>
      <c r="D3" s="186"/>
      <c r="E3" s="186"/>
      <c r="F3" s="186"/>
      <c r="G3" s="186"/>
      <c r="H3" s="186"/>
      <c r="I3" s="186"/>
      <c r="J3" s="186"/>
      <c r="K3" s="186"/>
      <c r="L3" s="186"/>
      <c r="M3" s="186"/>
      <c r="N3" s="186"/>
      <c r="O3" s="187"/>
    </row>
    <row r="4" spans="2:15" ht="14.45" customHeight="1" thickBot="1">
      <c r="B4" s="188"/>
      <c r="C4" s="189"/>
      <c r="D4" s="189"/>
      <c r="E4" s="189"/>
      <c r="F4" s="189"/>
      <c r="G4" s="189"/>
      <c r="H4" s="189"/>
      <c r="I4" s="189"/>
      <c r="J4" s="189"/>
      <c r="K4" s="189"/>
      <c r="L4" s="189"/>
      <c r="M4" s="189"/>
      <c r="N4" s="189"/>
      <c r="O4" s="190"/>
    </row>
    <row r="5" spans="2:15" ht="16.149999999999999" thickTop="1">
      <c r="B5" s="33"/>
      <c r="C5" s="34"/>
      <c r="D5" s="34"/>
      <c r="E5" s="34"/>
      <c r="F5" s="34"/>
      <c r="G5" s="34"/>
      <c r="H5" s="34"/>
      <c r="I5" s="34"/>
      <c r="J5" s="34"/>
      <c r="K5" s="34"/>
      <c r="L5" s="34"/>
      <c r="M5" s="34"/>
      <c r="N5" s="34"/>
      <c r="O5" s="35"/>
    </row>
    <row r="6" spans="2:15" ht="15.6">
      <c r="B6" s="242" t="s">
        <v>31</v>
      </c>
      <c r="C6" s="238"/>
      <c r="D6" s="262"/>
      <c r="E6" s="239"/>
      <c r="F6" s="238" t="s">
        <v>32</v>
      </c>
      <c r="G6" s="238"/>
      <c r="H6" s="238"/>
      <c r="I6" s="239"/>
      <c r="J6" s="239"/>
      <c r="K6" s="238" t="s">
        <v>36</v>
      </c>
      <c r="L6" s="238"/>
      <c r="M6" s="243"/>
      <c r="N6" s="243"/>
      <c r="O6" s="26"/>
    </row>
    <row r="7" spans="2:15" ht="15.6">
      <c r="B7" s="17"/>
      <c r="C7" s="18"/>
      <c r="D7" s="18"/>
      <c r="E7" s="18"/>
      <c r="F7" s="18"/>
      <c r="G7" s="18"/>
      <c r="H7" s="18"/>
      <c r="I7" s="18"/>
      <c r="J7" s="18"/>
      <c r="K7" s="18"/>
      <c r="L7" s="18"/>
      <c r="M7" s="18"/>
      <c r="N7" s="18"/>
      <c r="O7" s="26"/>
    </row>
    <row r="8" spans="2:15" ht="18" customHeight="1">
      <c r="B8" s="242" t="s">
        <v>95</v>
      </c>
      <c r="C8" s="238"/>
      <c r="D8" s="352"/>
      <c r="E8" s="352"/>
      <c r="F8" s="18"/>
      <c r="G8" s="238" t="s">
        <v>96</v>
      </c>
      <c r="H8" s="238"/>
      <c r="I8" s="352"/>
      <c r="J8" s="352"/>
      <c r="K8" s="238" t="s">
        <v>97</v>
      </c>
      <c r="L8" s="238"/>
      <c r="M8" s="239"/>
      <c r="N8" s="239"/>
      <c r="O8" s="27"/>
    </row>
    <row r="9" spans="2:15" ht="15.6">
      <c r="B9" s="13"/>
      <c r="C9" s="14"/>
      <c r="D9" s="14"/>
      <c r="E9" s="14"/>
      <c r="F9" s="14"/>
      <c r="G9" s="14"/>
      <c r="H9" s="14"/>
      <c r="I9" s="14"/>
      <c r="J9" s="15"/>
      <c r="K9" s="14"/>
      <c r="L9" s="14"/>
      <c r="M9" s="14"/>
      <c r="N9" s="14"/>
      <c r="O9" s="27"/>
    </row>
    <row r="10" spans="2:15" ht="15.6">
      <c r="B10" s="242" t="s">
        <v>82</v>
      </c>
      <c r="C10" s="238"/>
      <c r="D10" s="353"/>
      <c r="E10" s="353"/>
      <c r="F10" s="18"/>
      <c r="G10" s="238" t="s">
        <v>81</v>
      </c>
      <c r="H10" s="238"/>
      <c r="I10" s="353"/>
      <c r="J10" s="353"/>
      <c r="K10" s="238" t="s">
        <v>40</v>
      </c>
      <c r="L10" s="238"/>
      <c r="M10" s="351">
        <f>D10+I10</f>
        <v>0</v>
      </c>
      <c r="N10" s="351"/>
      <c r="O10" s="27"/>
    </row>
    <row r="11" spans="2:15" ht="15.6">
      <c r="B11" s="13"/>
      <c r="C11" s="14"/>
      <c r="D11" s="14"/>
      <c r="E11" s="14"/>
      <c r="F11" s="14"/>
      <c r="G11" s="14"/>
      <c r="H11" s="14"/>
      <c r="I11" s="14"/>
      <c r="J11" s="15"/>
      <c r="K11" s="14"/>
      <c r="L11" s="14"/>
      <c r="M11" s="14"/>
      <c r="N11" s="14"/>
      <c r="O11" s="27"/>
    </row>
    <row r="12" spans="2:15" ht="15.6">
      <c r="B12" s="371" t="s">
        <v>83</v>
      </c>
      <c r="C12" s="326"/>
      <c r="D12" s="328">
        <f>D8-M10</f>
        <v>0</v>
      </c>
      <c r="E12" s="328"/>
      <c r="F12" s="18"/>
      <c r="G12" s="326" t="s">
        <v>84</v>
      </c>
      <c r="H12" s="326"/>
      <c r="I12" s="328">
        <f>I8+M10</f>
        <v>0</v>
      </c>
      <c r="J12" s="328"/>
      <c r="K12" s="238" t="s">
        <v>85</v>
      </c>
      <c r="L12" s="238"/>
      <c r="M12" s="351">
        <f>M10*100*M8</f>
        <v>0</v>
      </c>
      <c r="N12" s="244"/>
      <c r="O12" s="27"/>
    </row>
    <row r="13" spans="2:15" ht="15.6">
      <c r="B13" s="371"/>
      <c r="C13" s="326"/>
      <c r="D13" s="18"/>
      <c r="E13" s="18"/>
      <c r="F13" s="18"/>
      <c r="G13" s="326"/>
      <c r="H13" s="326"/>
      <c r="I13" s="18"/>
      <c r="J13" s="18"/>
      <c r="K13" s="18"/>
      <c r="L13" s="18"/>
      <c r="M13" s="36"/>
      <c r="N13" s="36"/>
      <c r="O13" s="27"/>
    </row>
    <row r="14" spans="2:15" ht="15.6">
      <c r="B14" s="17"/>
      <c r="C14" s="19"/>
      <c r="D14" s="19"/>
      <c r="E14" s="19"/>
      <c r="F14" s="18"/>
      <c r="G14" s="18"/>
      <c r="H14" s="18"/>
      <c r="I14" s="18"/>
      <c r="J14" s="18"/>
      <c r="K14" s="18"/>
      <c r="L14" s="18"/>
      <c r="M14" s="36"/>
      <c r="N14" s="36"/>
      <c r="O14" s="26"/>
    </row>
    <row r="15" spans="2:15" ht="15.6" customHeight="1">
      <c r="B15" s="208" t="s">
        <v>42</v>
      </c>
      <c r="C15" s="209"/>
      <c r="D15" s="304">
        <f>M12</f>
        <v>0</v>
      </c>
      <c r="E15" s="304"/>
      <c r="F15" s="339" t="s">
        <v>86</v>
      </c>
      <c r="G15" s="339"/>
      <c r="H15" s="222"/>
      <c r="I15" s="222"/>
      <c r="J15" s="339" t="s">
        <v>87</v>
      </c>
      <c r="K15" s="339"/>
      <c r="L15" s="334"/>
      <c r="M15" s="335"/>
      <c r="N15" s="325" t="s">
        <v>69</v>
      </c>
      <c r="O15" s="158" t="str">
        <f>IF(AND(D15&lt;&gt; "", L15&lt;&gt; ""),(L15/D15), "")</f>
        <v/>
      </c>
    </row>
    <row r="16" spans="2:15" ht="15.6" customHeight="1">
      <c r="B16" s="210"/>
      <c r="C16" s="211"/>
      <c r="D16" s="305"/>
      <c r="E16" s="305"/>
      <c r="F16" s="340"/>
      <c r="G16" s="340"/>
      <c r="H16" s="223"/>
      <c r="I16" s="223"/>
      <c r="J16" s="340"/>
      <c r="K16" s="340"/>
      <c r="L16" s="336"/>
      <c r="M16" s="337"/>
      <c r="N16" s="233"/>
      <c r="O16" s="159" t="s">
        <v>88</v>
      </c>
    </row>
    <row r="17" spans="2:23" ht="18">
      <c r="B17" s="212" t="s">
        <v>98</v>
      </c>
      <c r="C17" s="213"/>
      <c r="D17" s="363" t="s">
        <v>38</v>
      </c>
      <c r="E17" s="363"/>
      <c r="F17" s="372" t="s">
        <v>90</v>
      </c>
      <c r="G17" s="339"/>
      <c r="H17" s="222"/>
      <c r="I17" s="222"/>
      <c r="J17" s="339" t="s">
        <v>91</v>
      </c>
      <c r="K17" s="339"/>
      <c r="L17" s="334"/>
      <c r="M17" s="335"/>
      <c r="N17" s="326"/>
      <c r="O17" s="160" t="s">
        <v>92</v>
      </c>
      <c r="R17" s="2"/>
    </row>
    <row r="18" spans="2:23" ht="15.6" customHeight="1">
      <c r="B18" s="212" t="s">
        <v>99</v>
      </c>
      <c r="C18" s="213"/>
      <c r="D18" s="368">
        <f>D12*100*M8</f>
        <v>0</v>
      </c>
      <c r="E18" s="369"/>
      <c r="F18" s="373"/>
      <c r="G18" s="340"/>
      <c r="H18" s="223"/>
      <c r="I18" s="223"/>
      <c r="J18" s="340"/>
      <c r="K18" s="340"/>
      <c r="L18" s="336"/>
      <c r="M18" s="337"/>
      <c r="N18" s="233"/>
      <c r="O18" s="161" t="str">
        <f>IF(AND(D15&lt;&gt; "", L17&lt;&gt; ""),(L17/D15), "")</f>
        <v/>
      </c>
      <c r="R18" s="2"/>
    </row>
    <row r="19" spans="2:23" ht="15.6">
      <c r="B19" s="376" t="s">
        <v>49</v>
      </c>
      <c r="C19" s="361"/>
      <c r="D19" s="362"/>
      <c r="E19" s="377"/>
      <c r="F19" s="245"/>
      <c r="G19" s="245"/>
      <c r="H19" s="245"/>
      <c r="I19" s="245"/>
      <c r="J19" s="245"/>
      <c r="K19" s="245"/>
      <c r="L19" s="245"/>
      <c r="M19" s="245"/>
      <c r="N19" s="245"/>
      <c r="O19" s="246"/>
    </row>
    <row r="20" spans="2:23" ht="15.6">
      <c r="B20" s="250"/>
      <c r="C20" s="251"/>
      <c r="D20" s="251"/>
      <c r="E20" s="251"/>
      <c r="F20" s="251"/>
      <c r="G20" s="251"/>
      <c r="H20" s="251"/>
      <c r="I20" s="251"/>
      <c r="J20" s="251"/>
      <c r="K20" s="251"/>
      <c r="L20" s="251"/>
      <c r="M20" s="251"/>
      <c r="N20" s="251"/>
      <c r="O20" s="252"/>
    </row>
    <row r="21" spans="2:23" ht="15.6">
      <c r="B21" s="278"/>
      <c r="C21" s="279"/>
      <c r="D21" s="279"/>
      <c r="E21" s="279"/>
      <c r="F21" s="279"/>
      <c r="G21" s="279"/>
      <c r="H21" s="279"/>
      <c r="I21" s="279"/>
      <c r="J21" s="279"/>
      <c r="K21" s="279"/>
      <c r="L21" s="279"/>
      <c r="M21" s="279"/>
      <c r="N21" s="279"/>
      <c r="O21" s="280"/>
    </row>
    <row r="22" spans="2:23" ht="15.6">
      <c r="B22" s="247"/>
      <c r="C22" s="248"/>
      <c r="D22" s="248"/>
      <c r="E22" s="248"/>
      <c r="F22" s="248"/>
      <c r="G22" s="248"/>
      <c r="H22" s="248"/>
      <c r="I22" s="248"/>
      <c r="J22" s="248"/>
      <c r="K22" s="248"/>
      <c r="L22" s="248"/>
      <c r="M22" s="248"/>
      <c r="N22" s="248"/>
      <c r="O22" s="249"/>
    </row>
    <row r="23" spans="2:23" ht="15.6">
      <c r="B23" s="250"/>
      <c r="C23" s="251"/>
      <c r="D23" s="251"/>
      <c r="E23" s="251"/>
      <c r="F23" s="251"/>
      <c r="G23" s="251"/>
      <c r="H23" s="251"/>
      <c r="I23" s="251"/>
      <c r="J23" s="251"/>
      <c r="K23" s="251"/>
      <c r="L23" s="251"/>
      <c r="M23" s="251"/>
      <c r="N23" s="251"/>
      <c r="O23" s="252"/>
    </row>
    <row r="24" spans="2:23" ht="15.6">
      <c r="B24" s="374" t="s">
        <v>50</v>
      </c>
      <c r="C24" s="319"/>
      <c r="D24" s="375"/>
      <c r="E24" s="245"/>
      <c r="F24" s="245"/>
      <c r="G24" s="245"/>
      <c r="H24" s="245"/>
      <c r="I24" s="245"/>
      <c r="J24" s="245"/>
      <c r="K24" s="245"/>
      <c r="L24" s="245"/>
      <c r="M24" s="245"/>
      <c r="N24" s="245"/>
      <c r="O24" s="246"/>
    </row>
    <row r="25" spans="2:23" ht="15.6">
      <c r="B25" s="250"/>
      <c r="C25" s="251"/>
      <c r="D25" s="251"/>
      <c r="E25" s="251"/>
      <c r="F25" s="251"/>
      <c r="G25" s="251"/>
      <c r="H25" s="251"/>
      <c r="I25" s="251"/>
      <c r="J25" s="251"/>
      <c r="K25" s="251"/>
      <c r="L25" s="251"/>
      <c r="M25" s="251"/>
      <c r="N25" s="251"/>
      <c r="O25" s="252"/>
    </row>
    <row r="26" spans="2:23" ht="15.6">
      <c r="B26" s="247"/>
      <c r="C26" s="248"/>
      <c r="D26" s="248"/>
      <c r="E26" s="248"/>
      <c r="F26" s="248"/>
      <c r="G26" s="248"/>
      <c r="H26" s="248"/>
      <c r="I26" s="248"/>
      <c r="J26" s="248"/>
      <c r="K26" s="248"/>
      <c r="L26" s="248"/>
      <c r="M26" s="248"/>
      <c r="N26" s="248"/>
      <c r="O26" s="249"/>
    </row>
    <row r="27" spans="2:23" ht="15.6">
      <c r="B27" s="250"/>
      <c r="C27" s="251"/>
      <c r="D27" s="251"/>
      <c r="E27" s="251"/>
      <c r="F27" s="251"/>
      <c r="G27" s="251"/>
      <c r="H27" s="251"/>
      <c r="I27" s="251"/>
      <c r="J27" s="251"/>
      <c r="K27" s="251"/>
      <c r="L27" s="251"/>
      <c r="M27" s="251"/>
      <c r="N27" s="251"/>
      <c r="O27" s="252"/>
    </row>
    <row r="28" spans="2:23" ht="15.6">
      <c r="B28" s="68"/>
      <c r="C28" s="69"/>
      <c r="D28" s="69"/>
      <c r="E28" s="69"/>
      <c r="F28" s="69"/>
      <c r="G28" s="69"/>
      <c r="H28" s="70"/>
      <c r="I28" s="39"/>
      <c r="J28" s="91"/>
      <c r="K28" s="265" t="s">
        <v>51</v>
      </c>
      <c r="L28" s="209"/>
      <c r="M28" s="209"/>
      <c r="N28" s="128"/>
      <c r="O28" s="92"/>
      <c r="T28" s="1"/>
    </row>
    <row r="29" spans="2:23" ht="15.6" customHeight="1">
      <c r="B29" s="71"/>
      <c r="C29" s="72"/>
      <c r="D29" s="72"/>
      <c r="E29" s="72"/>
      <c r="F29" s="72"/>
      <c r="G29" s="72"/>
      <c r="H29" s="73"/>
      <c r="I29" s="310" t="s">
        <v>52</v>
      </c>
      <c r="J29" s="264"/>
      <c r="K29" s="266" t="s">
        <v>53</v>
      </c>
      <c r="L29" s="267"/>
      <c r="M29" s="267"/>
      <c r="N29" s="127"/>
      <c r="O29" s="42"/>
    </row>
    <row r="30" spans="2:23" ht="15.6" customHeight="1">
      <c r="B30" s="46"/>
      <c r="C30" s="47"/>
      <c r="D30" s="47"/>
      <c r="E30" s="74"/>
      <c r="F30" s="47"/>
      <c r="G30" s="47"/>
      <c r="H30" s="48"/>
      <c r="I30" s="310"/>
      <c r="J30" s="264"/>
      <c r="K30" s="268" t="s">
        <v>54</v>
      </c>
      <c r="L30" s="269"/>
      <c r="M30" s="270"/>
      <c r="N30" s="282"/>
      <c r="O30" s="42"/>
    </row>
    <row r="31" spans="2:23" ht="15.6" customHeight="1">
      <c r="B31" s="49"/>
      <c r="C31" s="87">
        <f>D12</f>
        <v>0</v>
      </c>
      <c r="D31" s="380" t="s">
        <v>100</v>
      </c>
      <c r="E31" s="380"/>
      <c r="F31" s="380"/>
      <c r="G31" s="87">
        <f>I12</f>
        <v>0</v>
      </c>
      <c r="H31" s="50"/>
      <c r="I31" s="310"/>
      <c r="J31" s="264"/>
      <c r="K31" s="271"/>
      <c r="L31" s="241"/>
      <c r="M31" s="272"/>
      <c r="N31" s="283"/>
      <c r="O31" s="42"/>
    </row>
    <row r="32" spans="2:23" ht="15.6" customHeight="1">
      <c r="B32" s="49"/>
      <c r="C32" s="54"/>
      <c r="D32" s="54"/>
      <c r="E32" s="54"/>
      <c r="F32" s="54"/>
      <c r="G32" s="54"/>
      <c r="H32" s="50"/>
      <c r="I32" s="310"/>
      <c r="J32" s="264"/>
      <c r="K32" s="273"/>
      <c r="L32" s="274"/>
      <c r="M32" s="275"/>
      <c r="N32" s="284"/>
      <c r="O32" s="42"/>
      <c r="T32" s="1"/>
      <c r="U32" s="1"/>
      <c r="V32" s="1"/>
      <c r="W32" s="1"/>
    </row>
    <row r="33" spans="2:15" ht="15.6" customHeight="1">
      <c r="B33" s="49"/>
      <c r="C33" s="54"/>
      <c r="D33" s="75">
        <f>D8</f>
        <v>0</v>
      </c>
      <c r="E33" s="54"/>
      <c r="F33" s="75">
        <f>I8</f>
        <v>0</v>
      </c>
      <c r="G33" s="54"/>
      <c r="H33" s="50"/>
      <c r="I33" s="310"/>
      <c r="J33" s="264"/>
      <c r="K33" s="276" t="s">
        <v>56</v>
      </c>
      <c r="L33" s="277"/>
      <c r="M33" s="277"/>
      <c r="N33" s="128"/>
      <c r="O33" s="42"/>
    </row>
    <row r="34" spans="2:15" ht="15.6">
      <c r="B34" s="67"/>
      <c r="C34" s="53"/>
      <c r="D34" s="53"/>
      <c r="E34" s="53"/>
      <c r="F34" s="53"/>
      <c r="G34" s="53"/>
      <c r="H34" s="53"/>
      <c r="I34" s="40"/>
      <c r="J34" s="41"/>
      <c r="K34" s="290" t="s">
        <v>57</v>
      </c>
      <c r="L34" s="215"/>
      <c r="M34" s="215"/>
      <c r="N34" s="127"/>
      <c r="O34" s="42"/>
    </row>
    <row r="35" spans="2:15" ht="15.6">
      <c r="B35" s="38" t="s">
        <v>58</v>
      </c>
      <c r="C35" s="251"/>
      <c r="D35" s="251"/>
      <c r="E35" s="251"/>
      <c r="F35" s="251"/>
      <c r="G35" s="251"/>
      <c r="H35" s="251"/>
      <c r="I35" s="251"/>
      <c r="J35" s="251"/>
      <c r="K35" s="251"/>
      <c r="L35" s="251"/>
      <c r="M35" s="251"/>
      <c r="N35" s="251"/>
      <c r="O35" s="252"/>
    </row>
    <row r="36" spans="2:15" ht="15.6">
      <c r="B36" s="247"/>
      <c r="C36" s="248"/>
      <c r="D36" s="248"/>
      <c r="E36" s="248"/>
      <c r="F36" s="248"/>
      <c r="G36" s="248"/>
      <c r="H36" s="248"/>
      <c r="I36" s="248"/>
      <c r="J36" s="248"/>
      <c r="K36" s="248"/>
      <c r="L36" s="248"/>
      <c r="M36" s="248"/>
      <c r="N36" s="248"/>
      <c r="O36" s="249"/>
    </row>
    <row r="37" spans="2:15" ht="15.6">
      <c r="B37" s="250"/>
      <c r="C37" s="251"/>
      <c r="D37" s="251"/>
      <c r="E37" s="251"/>
      <c r="F37" s="251"/>
      <c r="G37" s="251"/>
      <c r="H37" s="251"/>
      <c r="I37" s="251"/>
      <c r="J37" s="251"/>
      <c r="K37" s="251"/>
      <c r="L37" s="251"/>
      <c r="M37" s="251"/>
      <c r="N37" s="251"/>
      <c r="O37" s="252"/>
    </row>
    <row r="38" spans="2:15" ht="15.6">
      <c r="B38" s="247"/>
      <c r="C38" s="248"/>
      <c r="D38" s="248"/>
      <c r="E38" s="248"/>
      <c r="F38" s="248"/>
      <c r="G38" s="248"/>
      <c r="H38" s="248"/>
      <c r="I38" s="248"/>
      <c r="J38" s="248"/>
      <c r="K38" s="248"/>
      <c r="L38" s="248"/>
      <c r="M38" s="248"/>
      <c r="N38" s="248"/>
      <c r="O38" s="249"/>
    </row>
    <row r="39" spans="2:15" ht="16.149999999999999" thickBot="1">
      <c r="B39" s="291"/>
      <c r="C39" s="292"/>
      <c r="D39" s="292"/>
      <c r="E39" s="292"/>
      <c r="F39" s="292"/>
      <c r="G39" s="292"/>
      <c r="H39" s="292"/>
      <c r="I39" s="292"/>
      <c r="J39" s="292"/>
      <c r="K39" s="292"/>
      <c r="L39" s="292"/>
      <c r="M39" s="292"/>
      <c r="N39" s="292"/>
      <c r="O39" s="293"/>
    </row>
    <row r="40" spans="2:15" ht="16.149999999999999" thickTop="1">
      <c r="B40" s="287" t="s">
        <v>59</v>
      </c>
      <c r="C40" s="288"/>
      <c r="D40" s="289"/>
      <c r="E40" s="289"/>
      <c r="F40" s="288" t="s">
        <v>60</v>
      </c>
      <c r="G40" s="288"/>
      <c r="H40" s="289"/>
      <c r="I40" s="289"/>
      <c r="J40" s="288" t="s">
        <v>61</v>
      </c>
      <c r="K40" s="288"/>
      <c r="L40" s="378"/>
      <c r="M40" s="378"/>
      <c r="N40" s="378"/>
      <c r="O40" s="379"/>
    </row>
    <row r="41" spans="2:15" ht="15.6">
      <c r="B41" s="298" t="s">
        <v>62</v>
      </c>
      <c r="C41" s="299"/>
      <c r="D41" s="279"/>
      <c r="E41" s="279"/>
      <c r="F41" s="279"/>
      <c r="G41" s="279"/>
      <c r="H41" s="279"/>
      <c r="I41" s="279"/>
      <c r="J41" s="279"/>
      <c r="K41" s="279"/>
      <c r="L41" s="279"/>
      <c r="M41" s="279"/>
      <c r="N41" s="279"/>
      <c r="O41" s="280"/>
    </row>
    <row r="42" spans="2:15" ht="15.6">
      <c r="B42" s="278"/>
      <c r="C42" s="279"/>
      <c r="D42" s="279"/>
      <c r="E42" s="279"/>
      <c r="F42" s="279"/>
      <c r="G42" s="279"/>
      <c r="H42" s="279"/>
      <c r="I42" s="279"/>
      <c r="J42" s="279"/>
      <c r="K42" s="279"/>
      <c r="L42" s="279"/>
      <c r="M42" s="279"/>
      <c r="N42" s="279"/>
      <c r="O42" s="280"/>
    </row>
    <row r="43" spans="2:15" ht="15.6">
      <c r="B43" s="250"/>
      <c r="C43" s="251"/>
      <c r="D43" s="251"/>
      <c r="E43" s="251"/>
      <c r="F43" s="251"/>
      <c r="G43" s="251"/>
      <c r="H43" s="251"/>
      <c r="I43" s="251"/>
      <c r="J43" s="251"/>
      <c r="K43" s="251"/>
      <c r="L43" s="251"/>
      <c r="M43" s="251"/>
      <c r="N43" s="251"/>
      <c r="O43" s="252"/>
    </row>
    <row r="44" spans="2:15" ht="16.149999999999999" thickBot="1">
      <c r="B44" s="295"/>
      <c r="C44" s="296"/>
      <c r="D44" s="296"/>
      <c r="E44" s="296"/>
      <c r="F44" s="296"/>
      <c r="G44" s="296"/>
      <c r="H44" s="296"/>
      <c r="I44" s="296"/>
      <c r="J44" s="296"/>
      <c r="K44" s="296"/>
      <c r="L44" s="296"/>
      <c r="M44" s="296"/>
      <c r="N44" s="296"/>
      <c r="O44" s="297"/>
    </row>
    <row r="45" spans="2:15" s="149" customFormat="1" ht="10.15" customHeight="1" thickTop="1">
      <c r="B45" s="150"/>
      <c r="C45" s="150"/>
      <c r="D45" s="150"/>
      <c r="E45" s="150"/>
      <c r="F45" s="150"/>
      <c r="G45" s="150"/>
      <c r="H45" s="150"/>
      <c r="I45" s="150"/>
      <c r="J45" s="150"/>
      <c r="K45" s="150"/>
      <c r="L45" s="150"/>
      <c r="M45" s="150"/>
      <c r="N45" s="150"/>
    </row>
    <row r="46" spans="2:15" ht="15.6" hidden="1">
      <c r="B46" s="1"/>
      <c r="C46" s="1"/>
      <c r="D46" s="1"/>
      <c r="E46" s="1"/>
      <c r="F46" s="1"/>
      <c r="G46" s="1"/>
      <c r="H46" s="1"/>
      <c r="I46" s="1"/>
      <c r="J46" s="1"/>
      <c r="K46" s="1"/>
      <c r="L46" s="1"/>
      <c r="M46" s="1"/>
      <c r="N46" s="1"/>
    </row>
    <row r="47" spans="2:15" ht="15.6" hidden="1">
      <c r="B47" s="1"/>
      <c r="C47" s="1"/>
      <c r="D47" s="1"/>
      <c r="E47" s="1"/>
      <c r="F47" s="1"/>
      <c r="G47" s="1"/>
      <c r="H47" s="1"/>
      <c r="I47" s="1"/>
      <c r="J47" s="1"/>
      <c r="K47" s="1"/>
      <c r="L47" s="1"/>
      <c r="M47" s="1"/>
      <c r="N47" s="1"/>
    </row>
    <row r="48" spans="2:15" ht="15.6" hidden="1">
      <c r="B48" s="1"/>
      <c r="C48" s="1"/>
      <c r="D48" s="1"/>
      <c r="E48" s="1"/>
      <c r="F48" s="1"/>
      <c r="G48" s="1"/>
      <c r="H48" s="1"/>
      <c r="I48" s="1"/>
      <c r="J48" s="1"/>
      <c r="K48" s="1"/>
      <c r="L48" s="1"/>
      <c r="M48" s="1"/>
      <c r="N48" s="1"/>
    </row>
  </sheetData>
  <sheetProtection algorithmName="SHA-512" hashValue="BtO8CWZnJ3hQcczIijnLu1HC92AxPRkl8+s69affitteoNDSKFLKFBNOkFih+d3zbeJa50I5h5LrTOv42eOx0Q==" saltValue="nsedIvjJaCdW4jsH+cbaJg==" spinCount="100000" sheet="1" objects="1" scenarios="1"/>
  <mergeCells count="75">
    <mergeCell ref="L40:O40"/>
    <mergeCell ref="B42:O42"/>
    <mergeCell ref="B43:O43"/>
    <mergeCell ref="B44:O44"/>
    <mergeCell ref="D31:F31"/>
    <mergeCell ref="B40:C40"/>
    <mergeCell ref="D40:E40"/>
    <mergeCell ref="F40:G40"/>
    <mergeCell ref="J40:K40"/>
    <mergeCell ref="B41:C41"/>
    <mergeCell ref="D41:O41"/>
    <mergeCell ref="B39:O39"/>
    <mergeCell ref="K30:M32"/>
    <mergeCell ref="N30:N32"/>
    <mergeCell ref="K33:M33"/>
    <mergeCell ref="K34:M34"/>
    <mergeCell ref="C35:O35"/>
    <mergeCell ref="B36:O36"/>
    <mergeCell ref="B37:O37"/>
    <mergeCell ref="B38:O38"/>
    <mergeCell ref="K28:M28"/>
    <mergeCell ref="I29:J33"/>
    <mergeCell ref="K29:M29"/>
    <mergeCell ref="B27:O27"/>
    <mergeCell ref="B17:C17"/>
    <mergeCell ref="D17:E17"/>
    <mergeCell ref="B18:C18"/>
    <mergeCell ref="B23:O23"/>
    <mergeCell ref="B24:D24"/>
    <mergeCell ref="E24:O24"/>
    <mergeCell ref="B25:O25"/>
    <mergeCell ref="B26:O26"/>
    <mergeCell ref="B19:E19"/>
    <mergeCell ref="F19:O19"/>
    <mergeCell ref="B20:O20"/>
    <mergeCell ref="B21:O21"/>
    <mergeCell ref="B22:O22"/>
    <mergeCell ref="D18:E18"/>
    <mergeCell ref="I12:J12"/>
    <mergeCell ref="K12:L12"/>
    <mergeCell ref="M12:N12"/>
    <mergeCell ref="M8:N8"/>
    <mergeCell ref="N15:N18"/>
    <mergeCell ref="I8:J8"/>
    <mergeCell ref="K8:L8"/>
    <mergeCell ref="F15:G16"/>
    <mergeCell ref="H15:I16"/>
    <mergeCell ref="J15:K16"/>
    <mergeCell ref="L15:M16"/>
    <mergeCell ref="F17:G18"/>
    <mergeCell ref="H17:I18"/>
    <mergeCell ref="J17:K18"/>
    <mergeCell ref="L17:M18"/>
    <mergeCell ref="B12:C13"/>
    <mergeCell ref="G12:H13"/>
    <mergeCell ref="B10:C10"/>
    <mergeCell ref="D10:E10"/>
    <mergeCell ref="G10:H10"/>
    <mergeCell ref="D12:E12"/>
    <mergeCell ref="B15:C16"/>
    <mergeCell ref="D15:E16"/>
    <mergeCell ref="H40:I40"/>
    <mergeCell ref="B2:O4"/>
    <mergeCell ref="B6:C6"/>
    <mergeCell ref="D6:E6"/>
    <mergeCell ref="F6:H6"/>
    <mergeCell ref="I6:J6"/>
    <mergeCell ref="K6:L6"/>
    <mergeCell ref="M6:N6"/>
    <mergeCell ref="I10:J10"/>
    <mergeCell ref="K10:L10"/>
    <mergeCell ref="M10:N10"/>
    <mergeCell ref="B8:C8"/>
    <mergeCell ref="D8:E8"/>
    <mergeCell ref="G8:H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1EE78-A85E-4180-917B-6DE3039B7482}">
  <dimension ref="A1:W50"/>
  <sheetViews>
    <sheetView topLeftCell="A4" workbookViewId="0">
      <selection activeCell="B27" sqref="B27"/>
    </sheetView>
  </sheetViews>
  <sheetFormatPr defaultColWidth="0" defaultRowHeight="14.45" zeroHeight="1"/>
  <cols>
    <col min="1" max="1" width="2.85546875" style="149" customWidth="1"/>
    <col min="2" max="13" width="8.85546875" customWidth="1"/>
    <col min="14" max="14" width="10.28515625" bestFit="1" customWidth="1"/>
    <col min="15" max="15" width="8.85546875" customWidth="1"/>
    <col min="16" max="16" width="2.85546875" style="149" customWidth="1"/>
    <col min="17" max="17" width="8.85546875" hidden="1" customWidth="1"/>
    <col min="18" max="18" width="9.7109375" hidden="1" customWidth="1"/>
    <col min="19" max="23" width="0" hidden="1" customWidth="1"/>
    <col min="24" max="16384" width="8.85546875" hidden="1"/>
  </cols>
  <sheetData>
    <row r="1" spans="2:19" s="149" customFormat="1" ht="10.15" customHeight="1" thickBot="1"/>
    <row r="2" spans="2:19" ht="14.45" customHeight="1" thickTop="1">
      <c r="B2" s="182" t="s">
        <v>101</v>
      </c>
      <c r="C2" s="183"/>
      <c r="D2" s="183"/>
      <c r="E2" s="183"/>
      <c r="F2" s="183"/>
      <c r="G2" s="183"/>
      <c r="H2" s="183"/>
      <c r="I2" s="183"/>
      <c r="J2" s="183"/>
      <c r="K2" s="183"/>
      <c r="L2" s="183"/>
      <c r="M2" s="183"/>
      <c r="N2" s="183"/>
      <c r="O2" s="184"/>
    </row>
    <row r="3" spans="2:19" ht="14.45" customHeight="1">
      <c r="B3" s="185"/>
      <c r="C3" s="186"/>
      <c r="D3" s="186"/>
      <c r="E3" s="186"/>
      <c r="F3" s="186"/>
      <c r="G3" s="186"/>
      <c r="H3" s="186"/>
      <c r="I3" s="186"/>
      <c r="J3" s="186"/>
      <c r="K3" s="186"/>
      <c r="L3" s="186"/>
      <c r="M3" s="186"/>
      <c r="N3" s="186"/>
      <c r="O3" s="187"/>
    </row>
    <row r="4" spans="2:19" ht="14.45" customHeight="1" thickBot="1">
      <c r="B4" s="188"/>
      <c r="C4" s="189"/>
      <c r="D4" s="189"/>
      <c r="E4" s="189"/>
      <c r="F4" s="189"/>
      <c r="G4" s="189"/>
      <c r="H4" s="189"/>
      <c r="I4" s="189"/>
      <c r="J4" s="189"/>
      <c r="K4" s="189"/>
      <c r="L4" s="189"/>
      <c r="M4" s="189"/>
      <c r="N4" s="189"/>
      <c r="O4" s="190"/>
    </row>
    <row r="5" spans="2:19" ht="16.149999999999999" thickTop="1">
      <c r="B5" s="33"/>
      <c r="C5" s="34"/>
      <c r="D5" s="34"/>
      <c r="E5" s="34"/>
      <c r="F5" s="34"/>
      <c r="G5" s="34"/>
      <c r="H5" s="34"/>
      <c r="I5" s="34"/>
      <c r="J5" s="34"/>
      <c r="K5" s="34"/>
      <c r="L5" s="34"/>
      <c r="M5" s="34"/>
      <c r="N5" s="34"/>
      <c r="O5" s="35"/>
    </row>
    <row r="6" spans="2:19" ht="15.6">
      <c r="B6" s="242" t="s">
        <v>31</v>
      </c>
      <c r="C6" s="238"/>
      <c r="D6" s="239"/>
      <c r="E6" s="239"/>
      <c r="F6" s="238" t="s">
        <v>32</v>
      </c>
      <c r="G6" s="238"/>
      <c r="H6" s="238"/>
      <c r="I6" s="239"/>
      <c r="J6" s="239"/>
      <c r="K6" s="238" t="s">
        <v>102</v>
      </c>
      <c r="L6" s="238"/>
      <c r="M6" s="239"/>
      <c r="N6" s="239"/>
      <c r="O6" s="26"/>
    </row>
    <row r="7" spans="2:19" ht="15.6">
      <c r="B7" s="17"/>
      <c r="C7" s="18"/>
      <c r="D7" s="18"/>
      <c r="E7" s="18"/>
      <c r="F7" s="18"/>
      <c r="G7" s="18"/>
      <c r="H7" s="18"/>
      <c r="I7" s="18"/>
      <c r="J7" s="18"/>
      <c r="K7" s="18"/>
      <c r="L7" s="18"/>
      <c r="M7" s="18"/>
      <c r="N7" s="18"/>
      <c r="O7" s="26"/>
    </row>
    <row r="8" spans="2:19" ht="18" customHeight="1">
      <c r="B8" s="386" t="s">
        <v>103</v>
      </c>
      <c r="C8" s="387"/>
      <c r="D8" s="132"/>
      <c r="E8" s="32" t="s">
        <v>37</v>
      </c>
      <c r="F8" s="132"/>
      <c r="G8" s="388" t="s">
        <v>104</v>
      </c>
      <c r="H8" s="389"/>
      <c r="I8" s="132"/>
      <c r="J8" s="32" t="s">
        <v>37</v>
      </c>
      <c r="K8" s="132"/>
      <c r="L8" s="390" t="s">
        <v>36</v>
      </c>
      <c r="M8" s="391"/>
      <c r="N8" s="133"/>
      <c r="O8" s="27"/>
    </row>
    <row r="9" spans="2:19" ht="15.6">
      <c r="B9" s="20"/>
      <c r="C9" s="21"/>
      <c r="D9" s="21"/>
      <c r="E9" s="21"/>
      <c r="F9" s="21"/>
      <c r="G9" s="21"/>
      <c r="H9" s="21"/>
      <c r="I9" s="21"/>
      <c r="J9" s="21"/>
      <c r="K9" s="21"/>
      <c r="L9" s="21"/>
      <c r="M9" s="21"/>
      <c r="N9" s="21"/>
      <c r="O9" s="27"/>
    </row>
    <row r="10" spans="2:19" ht="18" customHeight="1">
      <c r="B10" s="414" t="s">
        <v>105</v>
      </c>
      <c r="C10" s="272"/>
      <c r="D10" s="126"/>
      <c r="E10" s="32" t="s">
        <v>37</v>
      </c>
      <c r="F10" s="126"/>
      <c r="G10" s="415" t="s">
        <v>106</v>
      </c>
      <c r="H10" s="272"/>
      <c r="I10" s="132"/>
      <c r="J10" s="32" t="s">
        <v>37</v>
      </c>
      <c r="K10" s="132"/>
      <c r="L10" s="397" t="s">
        <v>107</v>
      </c>
      <c r="M10" s="393"/>
      <c r="N10" s="126"/>
      <c r="O10" s="27"/>
    </row>
    <row r="11" spans="2:19" ht="15.6" customHeight="1">
      <c r="B11" s="22"/>
      <c r="C11" s="23"/>
      <c r="D11" s="23"/>
      <c r="E11" s="30"/>
      <c r="F11" s="31"/>
      <c r="G11" s="31"/>
      <c r="H11" s="18"/>
      <c r="I11" s="23"/>
      <c r="J11" s="23"/>
      <c r="K11" s="18"/>
      <c r="L11" s="18"/>
      <c r="M11" s="18"/>
      <c r="N11" s="18"/>
      <c r="O11" s="27"/>
    </row>
    <row r="12" spans="2:19" ht="15.6" customHeight="1">
      <c r="B12" s="242"/>
      <c r="C12" s="238"/>
      <c r="D12" s="238" t="str">
        <f>IF(M6="credit","Premium credit:","Premium debit")</f>
        <v>Premium debit</v>
      </c>
      <c r="E12" s="393"/>
      <c r="F12" s="385">
        <f>IF(M6="credit",(F8+K8-F10-K10)*-1*N10,F8+K8-F10-K10)</f>
        <v>0</v>
      </c>
      <c r="G12" s="385"/>
      <c r="H12" s="25"/>
      <c r="I12" s="326" t="str">
        <f>IF(M6="credit","Total credit:","Total debit")</f>
        <v>Total debit</v>
      </c>
      <c r="J12" s="326"/>
      <c r="K12" s="385">
        <f>F12*100*N10</f>
        <v>0</v>
      </c>
      <c r="L12" s="385"/>
      <c r="M12" s="18"/>
      <c r="N12" s="381"/>
      <c r="O12" s="382"/>
      <c r="R12" s="7"/>
    </row>
    <row r="13" spans="2:19" ht="15.6" customHeight="1">
      <c r="B13" s="24"/>
      <c r="C13" s="25"/>
      <c r="D13" s="29"/>
      <c r="E13" s="18"/>
      <c r="F13" s="18"/>
      <c r="G13" s="18"/>
      <c r="H13" s="18"/>
      <c r="I13" s="18"/>
      <c r="J13" s="18"/>
      <c r="K13" s="18"/>
      <c r="L13" s="18"/>
      <c r="M13" s="18"/>
      <c r="N13" s="163"/>
      <c r="O13" s="28"/>
    </row>
    <row r="14" spans="2:19" ht="15.6" customHeight="1">
      <c r="B14" s="371" t="s">
        <v>83</v>
      </c>
      <c r="C14" s="326"/>
      <c r="D14" s="18"/>
      <c r="E14" s="18"/>
      <c r="F14" s="18"/>
      <c r="G14" s="326" t="s">
        <v>84</v>
      </c>
      <c r="H14" s="326"/>
      <c r="I14" s="18"/>
      <c r="J14" s="18"/>
      <c r="K14" s="18"/>
      <c r="L14" s="18"/>
      <c r="M14" s="18"/>
      <c r="N14" s="162"/>
      <c r="O14" s="165"/>
    </row>
    <row r="15" spans="2:19" ht="15.6" customHeight="1">
      <c r="B15" s="371"/>
      <c r="C15" s="326"/>
      <c r="D15" s="351">
        <f>IF(M6="credit",D10-(F12/N10),D8-F12)</f>
        <v>0</v>
      </c>
      <c r="E15" s="244"/>
      <c r="F15" s="18"/>
      <c r="G15" s="326"/>
      <c r="H15" s="326"/>
      <c r="I15" s="351">
        <f>IF(M6="credit",I10+(F12/N10),I8+F12)</f>
        <v>0</v>
      </c>
      <c r="J15" s="244"/>
      <c r="K15" s="397" t="str">
        <f>IF(M6="credit","Initial margin:","Initial debit:")</f>
        <v>Initial debit:</v>
      </c>
      <c r="L15" s="238"/>
      <c r="M15" s="398">
        <f>IF(M6="credit",(D10-D8-((F8+K8-F10-K10)*-1))*N10*100, K12)</f>
        <v>0</v>
      </c>
      <c r="N15" s="399"/>
      <c r="O15" s="166"/>
      <c r="R15" s="3"/>
      <c r="S15" s="4"/>
    </row>
    <row r="16" spans="2:19" ht="15.6" customHeight="1">
      <c r="B16" s="17"/>
      <c r="C16" s="19"/>
      <c r="D16" s="19"/>
      <c r="E16" s="19"/>
      <c r="F16" s="18"/>
      <c r="G16" s="18"/>
      <c r="H16" s="18"/>
      <c r="I16" s="18"/>
      <c r="J16" s="18"/>
      <c r="K16" s="18"/>
      <c r="L16" s="18"/>
      <c r="M16" s="18"/>
      <c r="N16" s="162"/>
      <c r="O16" s="164"/>
    </row>
    <row r="17" spans="2:20" ht="15.6" customHeight="1">
      <c r="B17" s="208" t="s">
        <v>42</v>
      </c>
      <c r="C17" s="209"/>
      <c r="D17" s="304">
        <f>IF(M6="Credit",(D10-D8-(F12/N10))*N10*100,K12)</f>
        <v>0</v>
      </c>
      <c r="E17" s="304"/>
      <c r="F17" s="383" t="str">
        <f>IF(M6="credit", "Upside stop loss price:"," ")</f>
        <v xml:space="preserve"> </v>
      </c>
      <c r="G17" s="383"/>
      <c r="H17" s="383"/>
      <c r="I17" s="154"/>
      <c r="J17" s="383" t="str">
        <f>IF(M6="credit", "Loss if upper stop is hit:"," ")</f>
        <v xml:space="preserve"> </v>
      </c>
      <c r="K17" s="383"/>
      <c r="L17" s="383"/>
      <c r="M17" s="155"/>
      <c r="N17" s="325" t="str">
        <f>IF(M6="credit","Credit risk to reward ratio:","Debit risk to reward ratio:")</f>
        <v>Debit risk to reward ratio:</v>
      </c>
      <c r="O17" s="158" t="e">
        <f>IF(AND(M6= "credit", M17&lt;&gt; ""),(D19/M17),(M19/D17))</f>
        <v>#DIV/0!</v>
      </c>
    </row>
    <row r="18" spans="2:20" ht="15.6" customHeight="1">
      <c r="B18" s="210"/>
      <c r="C18" s="211"/>
      <c r="D18" s="305"/>
      <c r="E18" s="305"/>
      <c r="F18" s="384" t="str">
        <f>IF(M6="credit", "Downside stop loss price:"," ")</f>
        <v xml:space="preserve"> </v>
      </c>
      <c r="G18" s="384"/>
      <c r="H18" s="384"/>
      <c r="I18" s="156"/>
      <c r="J18" s="384" t="str">
        <f>IF(M6="credit","Loss if lower stop is hit:"," ")</f>
        <v xml:space="preserve"> </v>
      </c>
      <c r="K18" s="384"/>
      <c r="L18" s="384"/>
      <c r="M18" s="157"/>
      <c r="N18" s="233"/>
      <c r="O18" s="159" t="s">
        <v>88</v>
      </c>
    </row>
    <row r="19" spans="2:20" ht="15.6">
      <c r="B19" s="212" t="s">
        <v>46</v>
      </c>
      <c r="C19" s="213"/>
      <c r="D19" s="302">
        <f>IF(M6="credit",K12,((D8-D10)-F12)*100*N10)</f>
        <v>0</v>
      </c>
      <c r="E19" s="302"/>
      <c r="F19" s="213" t="str">
        <f>IF(M6="credit", " ", "Upward target price:")</f>
        <v>Upward target price:</v>
      </c>
      <c r="G19" s="213"/>
      <c r="H19" s="213"/>
      <c r="I19" s="154"/>
      <c r="J19" s="213" t="str">
        <f>IF(M6="credit", " ", "Potential upside profit:")</f>
        <v>Potential upside profit:</v>
      </c>
      <c r="K19" s="213"/>
      <c r="L19" s="213"/>
      <c r="M19" s="155"/>
      <c r="N19" s="326"/>
      <c r="O19" s="160" t="s">
        <v>92</v>
      </c>
      <c r="R19" s="2"/>
    </row>
    <row r="20" spans="2:20" ht="15.6" customHeight="1">
      <c r="B20" s="214"/>
      <c r="C20" s="215"/>
      <c r="D20" s="303"/>
      <c r="E20" s="303"/>
      <c r="F20" s="215" t="str">
        <f>IF(M6="credit", " ", "Downward target price:")</f>
        <v>Downward target price:</v>
      </c>
      <c r="G20" s="215"/>
      <c r="H20" s="215"/>
      <c r="I20" s="156"/>
      <c r="J20" s="215" t="str">
        <f>IF(M6="credit", " ", "Potential downside profit:")</f>
        <v>Potential downside profit:</v>
      </c>
      <c r="K20" s="215"/>
      <c r="L20" s="215"/>
      <c r="M20" s="157"/>
      <c r="N20" s="233"/>
      <c r="O20" s="168" t="e">
        <f>IF(AND(M6= "credit", M18&lt;&gt; ""),(D19/M18),(M20/D17))</f>
        <v>#DIV/0!</v>
      </c>
      <c r="R20" s="2"/>
    </row>
    <row r="21" spans="2:20" ht="15.6">
      <c r="B21" s="376" t="s">
        <v>49</v>
      </c>
      <c r="C21" s="361"/>
      <c r="D21" s="361"/>
      <c r="E21" s="394"/>
      <c r="F21" s="245"/>
      <c r="G21" s="245"/>
      <c r="H21" s="245"/>
      <c r="I21" s="245"/>
      <c r="J21" s="245"/>
      <c r="K21" s="245"/>
      <c r="L21" s="245"/>
      <c r="M21" s="245"/>
      <c r="N21" s="245"/>
      <c r="O21" s="246"/>
    </row>
    <row r="22" spans="2:20" ht="15.6">
      <c r="B22" s="250"/>
      <c r="C22" s="251"/>
      <c r="D22" s="251"/>
      <c r="E22" s="251"/>
      <c r="F22" s="251"/>
      <c r="G22" s="251"/>
      <c r="H22" s="251"/>
      <c r="I22" s="251"/>
      <c r="J22" s="251"/>
      <c r="K22" s="251"/>
      <c r="L22" s="251"/>
      <c r="M22" s="251"/>
      <c r="N22" s="251"/>
      <c r="O22" s="252"/>
    </row>
    <row r="23" spans="2:20" ht="15.6">
      <c r="B23" s="278"/>
      <c r="C23" s="279"/>
      <c r="D23" s="279"/>
      <c r="E23" s="279"/>
      <c r="F23" s="279"/>
      <c r="G23" s="279"/>
      <c r="H23" s="279"/>
      <c r="I23" s="279"/>
      <c r="J23" s="279"/>
      <c r="K23" s="279"/>
      <c r="L23" s="279"/>
      <c r="M23" s="279"/>
      <c r="N23" s="279"/>
      <c r="O23" s="280"/>
    </row>
    <row r="24" spans="2:20" ht="15.6">
      <c r="B24" s="247"/>
      <c r="C24" s="248"/>
      <c r="D24" s="248"/>
      <c r="E24" s="248"/>
      <c r="F24" s="248"/>
      <c r="G24" s="248"/>
      <c r="H24" s="248"/>
      <c r="I24" s="248"/>
      <c r="J24" s="248"/>
      <c r="K24" s="248"/>
      <c r="L24" s="248"/>
      <c r="M24" s="248"/>
      <c r="N24" s="248"/>
      <c r="O24" s="249"/>
    </row>
    <row r="25" spans="2:20" ht="15.6">
      <c r="B25" s="250"/>
      <c r="C25" s="251"/>
      <c r="D25" s="251"/>
      <c r="E25" s="251"/>
      <c r="F25" s="251"/>
      <c r="G25" s="251"/>
      <c r="H25" s="251"/>
      <c r="I25" s="251"/>
      <c r="J25" s="251"/>
      <c r="K25" s="251"/>
      <c r="L25" s="251"/>
      <c r="M25" s="251"/>
      <c r="N25" s="251"/>
      <c r="O25" s="252"/>
    </row>
    <row r="26" spans="2:20" ht="15.6">
      <c r="B26" s="401" t="s">
        <v>50</v>
      </c>
      <c r="C26" s="402"/>
      <c r="D26" s="403"/>
      <c r="E26" s="245"/>
      <c r="F26" s="245"/>
      <c r="G26" s="245"/>
      <c r="H26" s="245"/>
      <c r="I26" s="245"/>
      <c r="J26" s="245"/>
      <c r="K26" s="245"/>
      <c r="L26" s="245"/>
      <c r="M26" s="245"/>
      <c r="N26" s="245"/>
      <c r="O26" s="246"/>
    </row>
    <row r="27" spans="2:20" ht="15.6">
      <c r="B27" s="250"/>
      <c r="C27" s="251"/>
      <c r="D27" s="251"/>
      <c r="E27" s="251"/>
      <c r="F27" s="251"/>
      <c r="G27" s="251"/>
      <c r="H27" s="251"/>
      <c r="I27" s="251"/>
      <c r="J27" s="251"/>
      <c r="K27" s="251"/>
      <c r="L27" s="251"/>
      <c r="M27" s="251"/>
      <c r="N27" s="251"/>
      <c r="O27" s="252"/>
    </row>
    <row r="28" spans="2:20" ht="15.6">
      <c r="B28" s="247"/>
      <c r="C28" s="248"/>
      <c r="D28" s="248"/>
      <c r="E28" s="248"/>
      <c r="F28" s="248"/>
      <c r="G28" s="248"/>
      <c r="H28" s="248"/>
      <c r="I28" s="248"/>
      <c r="J28" s="248"/>
      <c r="K28" s="248"/>
      <c r="L28" s="248"/>
      <c r="M28" s="248"/>
      <c r="N28" s="248"/>
      <c r="O28" s="249"/>
    </row>
    <row r="29" spans="2:20" ht="15.6">
      <c r="B29" s="250"/>
      <c r="C29" s="251"/>
      <c r="D29" s="251"/>
      <c r="E29" s="251"/>
      <c r="F29" s="251"/>
      <c r="G29" s="251"/>
      <c r="H29" s="251"/>
      <c r="I29" s="251"/>
      <c r="J29" s="251"/>
      <c r="K29" s="251"/>
      <c r="L29" s="251"/>
      <c r="M29" s="251"/>
      <c r="N29" s="251"/>
      <c r="O29" s="252"/>
    </row>
    <row r="30" spans="2:20" ht="15.6" customHeight="1">
      <c r="B30" s="64"/>
      <c r="C30" s="65"/>
      <c r="D30" s="65"/>
      <c r="E30" s="65"/>
      <c r="F30" s="65"/>
      <c r="G30" s="65"/>
      <c r="H30" s="66"/>
      <c r="I30" s="65"/>
      <c r="J30" s="147" t="str">
        <f>IF(M6="debit",D10," ")</f>
        <v xml:space="preserve"> </v>
      </c>
      <c r="K30" s="65"/>
      <c r="L30" s="65"/>
      <c r="M30" s="65"/>
      <c r="N30" s="147" t="str">
        <f>IF(M6="debit",I10," ")</f>
        <v xml:space="preserve"> </v>
      </c>
      <c r="O30" s="76"/>
      <c r="T30" s="1"/>
    </row>
    <row r="31" spans="2:20" ht="15.6" customHeight="1">
      <c r="B31" s="46"/>
      <c r="C31" s="47"/>
      <c r="D31" s="47"/>
      <c r="E31" s="145" t="str">
        <f>IF(M6="credit",I10," ")</f>
        <v xml:space="preserve"> </v>
      </c>
      <c r="F31" s="47"/>
      <c r="G31" s="47"/>
      <c r="H31" s="48"/>
      <c r="I31" s="47"/>
      <c r="J31" s="47"/>
      <c r="K31" s="47"/>
      <c r="L31" s="77"/>
      <c r="M31" s="47"/>
      <c r="N31" s="47"/>
      <c r="O31" s="78"/>
    </row>
    <row r="32" spans="2:20" ht="15.6" customHeight="1">
      <c r="B32" s="46"/>
      <c r="C32" s="47"/>
      <c r="D32" s="47"/>
      <c r="E32" s="47"/>
      <c r="F32" s="47"/>
      <c r="G32" s="47"/>
      <c r="H32" s="48"/>
      <c r="I32" s="47"/>
      <c r="J32" s="148"/>
      <c r="K32" s="47"/>
      <c r="L32" s="47"/>
      <c r="M32" s="47"/>
      <c r="N32" s="47"/>
      <c r="O32" s="78"/>
    </row>
    <row r="33" spans="2:23" ht="15.6" customHeight="1">
      <c r="B33" s="49"/>
      <c r="C33" s="54"/>
      <c r="D33" s="167" t="str">
        <f>IF(M6="credit",D15," ")</f>
        <v xml:space="preserve"> </v>
      </c>
      <c r="E33" s="80"/>
      <c r="F33" s="144" t="str">
        <f>IF(M6="credit",I15," ")</f>
        <v xml:space="preserve"> </v>
      </c>
      <c r="G33" s="54"/>
      <c r="H33" s="50"/>
      <c r="I33" s="54"/>
      <c r="J33" s="400" t="str">
        <f>IF(M6="debit",D15," ")</f>
        <v xml:space="preserve"> </v>
      </c>
      <c r="K33" s="400"/>
      <c r="L33" s="88" t="s">
        <v>55</v>
      </c>
      <c r="M33" s="400" t="str">
        <f>IF(M6="debit",I15," ")</f>
        <v xml:space="preserve"> </v>
      </c>
      <c r="N33" s="400"/>
      <c r="O33" s="81"/>
    </row>
    <row r="34" spans="2:23" ht="15.6" customHeight="1">
      <c r="B34" s="49"/>
      <c r="C34" s="54"/>
      <c r="D34" s="380" t="s">
        <v>55</v>
      </c>
      <c r="E34" s="380"/>
      <c r="F34" s="380"/>
      <c r="G34" s="54"/>
      <c r="H34" s="50"/>
      <c r="I34" s="54"/>
      <c r="J34" s="54"/>
      <c r="K34" s="416"/>
      <c r="L34" s="416"/>
      <c r="M34" s="416"/>
      <c r="N34" s="54"/>
      <c r="O34" s="81"/>
      <c r="T34" s="1"/>
      <c r="U34" s="1"/>
      <c r="V34" s="1"/>
      <c r="W34" s="1"/>
    </row>
    <row r="35" spans="2:23" ht="15.6" customHeight="1">
      <c r="B35" s="49"/>
      <c r="C35" s="146" t="str">
        <f>IF(M6="credit",D8," ")</f>
        <v xml:space="preserve"> </v>
      </c>
      <c r="D35" s="54"/>
      <c r="E35" s="54"/>
      <c r="F35" s="54"/>
      <c r="G35" s="146" t="str">
        <f>IF(M6="credit",I8," ")</f>
        <v xml:space="preserve"> </v>
      </c>
      <c r="H35" s="50"/>
      <c r="I35" s="54"/>
      <c r="J35" s="82"/>
      <c r="K35" s="54"/>
      <c r="L35" s="139" t="str">
        <f>IF(M6="debit",D8," ")</f>
        <v xml:space="preserve"> </v>
      </c>
      <c r="M35" s="54"/>
      <c r="N35" s="82"/>
      <c r="O35" s="81"/>
    </row>
    <row r="36" spans="2:23" ht="15.6" customHeight="1" thickBot="1">
      <c r="B36" s="83"/>
      <c r="C36" s="84"/>
      <c r="D36" s="84"/>
      <c r="E36" s="84"/>
      <c r="F36" s="84"/>
      <c r="G36" s="84"/>
      <c r="H36" s="85"/>
      <c r="I36" s="84"/>
      <c r="J36" s="84"/>
      <c r="K36" s="84"/>
      <c r="L36" s="84"/>
      <c r="M36" s="84"/>
      <c r="N36" s="84"/>
      <c r="O36" s="86"/>
    </row>
    <row r="37" spans="2:23" ht="15.6">
      <c r="B37" s="93"/>
      <c r="C37" s="37"/>
      <c r="D37" s="266" t="s">
        <v>51</v>
      </c>
      <c r="E37" s="267"/>
      <c r="F37" s="267"/>
      <c r="G37" s="131"/>
      <c r="H37" s="42"/>
      <c r="I37" s="89" t="s">
        <v>58</v>
      </c>
      <c r="J37" s="409"/>
      <c r="K37" s="409"/>
      <c r="L37" s="409"/>
      <c r="M37" s="409"/>
      <c r="N37" s="409"/>
      <c r="O37" s="410"/>
    </row>
    <row r="38" spans="2:23" ht="15.6" customHeight="1">
      <c r="B38" s="263" t="s">
        <v>52</v>
      </c>
      <c r="C38" s="264"/>
      <c r="D38" s="266" t="s">
        <v>53</v>
      </c>
      <c r="E38" s="267"/>
      <c r="F38" s="267"/>
      <c r="G38" s="127"/>
      <c r="H38" s="42"/>
      <c r="I38" s="250"/>
      <c r="J38" s="251"/>
      <c r="K38" s="251"/>
      <c r="L38" s="251"/>
      <c r="M38" s="251"/>
      <c r="N38" s="251"/>
      <c r="O38" s="252"/>
    </row>
    <row r="39" spans="2:23" ht="15.6" customHeight="1">
      <c r="B39" s="263"/>
      <c r="C39" s="264"/>
      <c r="D39" s="268" t="s">
        <v>54</v>
      </c>
      <c r="E39" s="269"/>
      <c r="F39" s="270"/>
      <c r="G39" s="282"/>
      <c r="H39" s="42"/>
      <c r="I39" s="250"/>
      <c r="J39" s="251"/>
      <c r="K39" s="251"/>
      <c r="L39" s="251"/>
      <c r="M39" s="251"/>
      <c r="N39" s="251"/>
      <c r="O39" s="252"/>
    </row>
    <row r="40" spans="2:23" ht="15.6">
      <c r="B40" s="263"/>
      <c r="C40" s="264"/>
      <c r="D40" s="271"/>
      <c r="E40" s="241"/>
      <c r="F40" s="272"/>
      <c r="G40" s="283"/>
      <c r="H40" s="42"/>
      <c r="I40" s="250"/>
      <c r="J40" s="251"/>
      <c r="K40" s="251"/>
      <c r="L40" s="251"/>
      <c r="M40" s="251"/>
      <c r="N40" s="251"/>
      <c r="O40" s="252"/>
    </row>
    <row r="41" spans="2:23" ht="15.6">
      <c r="B41" s="263"/>
      <c r="C41" s="264"/>
      <c r="D41" s="273"/>
      <c r="E41" s="274"/>
      <c r="F41" s="275"/>
      <c r="G41" s="284"/>
      <c r="H41" s="42"/>
      <c r="I41" s="411"/>
      <c r="J41" s="412"/>
      <c r="K41" s="412"/>
      <c r="L41" s="412"/>
      <c r="M41" s="412"/>
      <c r="N41" s="412"/>
      <c r="O41" s="413"/>
    </row>
    <row r="42" spans="2:23" ht="15.6">
      <c r="B42" s="263"/>
      <c r="C42" s="264"/>
      <c r="D42" s="276" t="s">
        <v>56</v>
      </c>
      <c r="E42" s="277"/>
      <c r="F42" s="277"/>
      <c r="G42" s="128"/>
      <c r="H42" s="42"/>
      <c r="I42" s="250"/>
      <c r="J42" s="251"/>
      <c r="K42" s="251"/>
      <c r="L42" s="251"/>
      <c r="M42" s="251"/>
      <c r="N42" s="251"/>
      <c r="O42" s="252"/>
    </row>
    <row r="43" spans="2:23" ht="16.149999999999999" thickBot="1">
      <c r="B43" s="93"/>
      <c r="C43" s="37"/>
      <c r="D43" s="276" t="s">
        <v>57</v>
      </c>
      <c r="E43" s="277"/>
      <c r="F43" s="277"/>
      <c r="G43" s="131"/>
      <c r="H43" s="42"/>
      <c r="I43" s="406"/>
      <c r="J43" s="407"/>
      <c r="K43" s="407"/>
      <c r="L43" s="407"/>
      <c r="M43" s="407"/>
      <c r="N43" s="407"/>
      <c r="O43" s="408"/>
    </row>
    <row r="44" spans="2:23" ht="15.6">
      <c r="B44" s="404" t="s">
        <v>59</v>
      </c>
      <c r="C44" s="405"/>
      <c r="D44" s="395"/>
      <c r="E44" s="395"/>
      <c r="F44" s="405" t="s">
        <v>60</v>
      </c>
      <c r="G44" s="405"/>
      <c r="H44" s="395"/>
      <c r="I44" s="395"/>
      <c r="J44" s="405" t="s">
        <v>61</v>
      </c>
      <c r="K44" s="405"/>
      <c r="L44" s="395"/>
      <c r="M44" s="395"/>
      <c r="N44" s="395"/>
      <c r="O44" s="396"/>
    </row>
    <row r="45" spans="2:23" ht="15.6">
      <c r="B45" s="392" t="s">
        <v>62</v>
      </c>
      <c r="C45" s="299"/>
      <c r="D45" s="279"/>
      <c r="E45" s="279"/>
      <c r="F45" s="279"/>
      <c r="G45" s="279"/>
      <c r="H45" s="279"/>
      <c r="I45" s="279"/>
      <c r="J45" s="279"/>
      <c r="K45" s="279"/>
      <c r="L45" s="279"/>
      <c r="M45" s="279"/>
      <c r="N45" s="279"/>
      <c r="O45" s="320"/>
    </row>
    <row r="46" spans="2:23" ht="15.6">
      <c r="B46" s="331"/>
      <c r="C46" s="279"/>
      <c r="D46" s="279"/>
      <c r="E46" s="279"/>
      <c r="F46" s="279"/>
      <c r="G46" s="279"/>
      <c r="H46" s="279"/>
      <c r="I46" s="279"/>
      <c r="J46" s="279"/>
      <c r="K46" s="279"/>
      <c r="L46" s="279"/>
      <c r="M46" s="279"/>
      <c r="N46" s="279"/>
      <c r="O46" s="320"/>
    </row>
    <row r="47" spans="2:23" ht="15.6">
      <c r="B47" s="314"/>
      <c r="C47" s="251"/>
      <c r="D47" s="251"/>
      <c r="E47" s="251"/>
      <c r="F47" s="251"/>
      <c r="G47" s="251"/>
      <c r="H47" s="251"/>
      <c r="I47" s="251"/>
      <c r="J47" s="251"/>
      <c r="K47" s="251"/>
      <c r="L47" s="251"/>
      <c r="M47" s="251"/>
      <c r="N47" s="251"/>
      <c r="O47" s="311"/>
    </row>
    <row r="48" spans="2:23" ht="16.149999999999999" thickBot="1">
      <c r="B48" s="434"/>
      <c r="C48" s="435"/>
      <c r="D48" s="435"/>
      <c r="E48" s="435"/>
      <c r="F48" s="435"/>
      <c r="G48" s="435"/>
      <c r="H48" s="435"/>
      <c r="I48" s="435"/>
      <c r="J48" s="435"/>
      <c r="K48" s="435"/>
      <c r="L48" s="435"/>
      <c r="M48" s="435"/>
      <c r="N48" s="435"/>
      <c r="O48" s="436"/>
    </row>
    <row r="49" s="149" customFormat="1" ht="10.15" customHeight="1"/>
    <row r="50"/>
  </sheetData>
  <sheetProtection algorithmName="SHA-512" hashValue="i2rGDAR4j9wuIry2qqhkvsbyqUM30Og4zxxroYOBv+ZPYiKGqSxwDqGINilpw95y8fu3B8sLyI8mloQcIMjVfg==" saltValue="Z+eKxA+58odUSuInpRmKKw==" spinCount="100000" sheet="1" objects="1" scenarios="1"/>
  <mergeCells count="78">
    <mergeCell ref="L10:M10"/>
    <mergeCell ref="B10:C10"/>
    <mergeCell ref="G10:H10"/>
    <mergeCell ref="D43:F43"/>
    <mergeCell ref="D37:F37"/>
    <mergeCell ref="B38:C42"/>
    <mergeCell ref="D38:F38"/>
    <mergeCell ref="D39:F41"/>
    <mergeCell ref="G39:G41"/>
    <mergeCell ref="D42:F42"/>
    <mergeCell ref="B27:O27"/>
    <mergeCell ref="B28:O28"/>
    <mergeCell ref="B29:O29"/>
    <mergeCell ref="K34:M34"/>
    <mergeCell ref="J33:K33"/>
    <mergeCell ref="I42:O42"/>
    <mergeCell ref="B24:O24"/>
    <mergeCell ref="B26:D26"/>
    <mergeCell ref="E26:O26"/>
    <mergeCell ref="B44:C44"/>
    <mergeCell ref="D44:E44"/>
    <mergeCell ref="F44:G44"/>
    <mergeCell ref="J44:K44"/>
    <mergeCell ref="H44:I44"/>
    <mergeCell ref="I43:O43"/>
    <mergeCell ref="J37:O37"/>
    <mergeCell ref="I38:O38"/>
    <mergeCell ref="I39:O39"/>
    <mergeCell ref="I40:O40"/>
    <mergeCell ref="I41:O41"/>
    <mergeCell ref="B25:O25"/>
    <mergeCell ref="B21:E21"/>
    <mergeCell ref="L44:O44"/>
    <mergeCell ref="N17:N20"/>
    <mergeCell ref="D15:E15"/>
    <mergeCell ref="I15:J15"/>
    <mergeCell ref="K15:L15"/>
    <mergeCell ref="M15:N15"/>
    <mergeCell ref="D17:E18"/>
    <mergeCell ref="J17:L17"/>
    <mergeCell ref="J18:L18"/>
    <mergeCell ref="B17:C18"/>
    <mergeCell ref="M33:N33"/>
    <mergeCell ref="D34:F34"/>
    <mergeCell ref="F21:O21"/>
    <mergeCell ref="B22:O22"/>
    <mergeCell ref="B23:O23"/>
    <mergeCell ref="B46:O46"/>
    <mergeCell ref="B48:O48"/>
    <mergeCell ref="B2:O4"/>
    <mergeCell ref="B6:C6"/>
    <mergeCell ref="D6:E6"/>
    <mergeCell ref="F6:H6"/>
    <mergeCell ref="I6:J6"/>
    <mergeCell ref="K6:L6"/>
    <mergeCell ref="M6:N6"/>
    <mergeCell ref="B8:C8"/>
    <mergeCell ref="G8:H8"/>
    <mergeCell ref="L8:M8"/>
    <mergeCell ref="B45:C45"/>
    <mergeCell ref="D45:O45"/>
    <mergeCell ref="B47:O47"/>
    <mergeCell ref="D12:E12"/>
    <mergeCell ref="B12:C12"/>
    <mergeCell ref="N12:O12"/>
    <mergeCell ref="F19:H19"/>
    <mergeCell ref="F20:H20"/>
    <mergeCell ref="J19:L19"/>
    <mergeCell ref="J20:L20"/>
    <mergeCell ref="B19:C20"/>
    <mergeCell ref="D19:E20"/>
    <mergeCell ref="F17:H17"/>
    <mergeCell ref="F18:H18"/>
    <mergeCell ref="I12:J12"/>
    <mergeCell ref="K12:L12"/>
    <mergeCell ref="B14:C15"/>
    <mergeCell ref="G14:H15"/>
    <mergeCell ref="F12:G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E254-031B-4B1F-B350-B37CBF32A3A2}">
  <dimension ref="A1:W50"/>
  <sheetViews>
    <sheetView tabSelected="1" workbookViewId="0">
      <selection activeCell="L7" sqref="L7"/>
    </sheetView>
  </sheetViews>
  <sheetFormatPr defaultColWidth="0" defaultRowHeight="14.45" zeroHeight="1"/>
  <cols>
    <col min="1" max="1" width="2.85546875" style="149" customWidth="1"/>
    <col min="2" max="13" width="8.85546875" customWidth="1"/>
    <col min="14" max="14" width="9.140625" bestFit="1" customWidth="1"/>
    <col min="15" max="15" width="8.85546875" customWidth="1"/>
    <col min="16" max="16" width="2.85546875" style="149" customWidth="1"/>
    <col min="17" max="23" width="0" hidden="1" customWidth="1"/>
    <col min="24" max="16384" width="8.85546875" hidden="1"/>
  </cols>
  <sheetData>
    <row r="1" spans="2:19" s="149" customFormat="1" ht="10.15" customHeight="1" thickBot="1"/>
    <row r="2" spans="2:19" ht="14.45" customHeight="1" thickTop="1">
      <c r="B2" s="182" t="s">
        <v>108</v>
      </c>
      <c r="C2" s="183"/>
      <c r="D2" s="183"/>
      <c r="E2" s="183"/>
      <c r="F2" s="183"/>
      <c r="G2" s="183"/>
      <c r="H2" s="183"/>
      <c r="I2" s="183"/>
      <c r="J2" s="183"/>
      <c r="K2" s="183"/>
      <c r="L2" s="183"/>
      <c r="M2" s="183"/>
      <c r="N2" s="183"/>
      <c r="O2" s="184"/>
    </row>
    <row r="3" spans="2:19" ht="14.45" customHeight="1">
      <c r="B3" s="185"/>
      <c r="C3" s="186"/>
      <c r="D3" s="186"/>
      <c r="E3" s="186"/>
      <c r="F3" s="186"/>
      <c r="G3" s="186"/>
      <c r="H3" s="186"/>
      <c r="I3" s="186"/>
      <c r="J3" s="186"/>
      <c r="K3" s="186"/>
      <c r="L3" s="186"/>
      <c r="M3" s="186"/>
      <c r="N3" s="186"/>
      <c r="O3" s="187"/>
    </row>
    <row r="4" spans="2:19" ht="14.45" customHeight="1" thickBot="1">
      <c r="B4" s="185"/>
      <c r="C4" s="186"/>
      <c r="D4" s="186"/>
      <c r="E4" s="186"/>
      <c r="F4" s="186"/>
      <c r="G4" s="186"/>
      <c r="H4" s="186"/>
      <c r="I4" s="186"/>
      <c r="J4" s="186"/>
      <c r="K4" s="186"/>
      <c r="L4" s="186"/>
      <c r="M4" s="186"/>
      <c r="N4" s="186"/>
      <c r="O4" s="187"/>
    </row>
    <row r="5" spans="2:19" ht="15.6">
      <c r="B5" s="112"/>
      <c r="C5" s="113"/>
      <c r="D5" s="113"/>
      <c r="E5" s="113"/>
      <c r="F5" s="113"/>
      <c r="G5" s="113"/>
      <c r="H5" s="113"/>
      <c r="I5" s="113"/>
      <c r="J5" s="113"/>
      <c r="K5" s="113"/>
      <c r="L5" s="113"/>
      <c r="M5" s="113"/>
      <c r="N5" s="113"/>
      <c r="O5" s="114"/>
    </row>
    <row r="6" spans="2:19" ht="15.6">
      <c r="B6" s="327" t="s">
        <v>31</v>
      </c>
      <c r="C6" s="238"/>
      <c r="D6" s="239"/>
      <c r="E6" s="239"/>
      <c r="F6" s="238" t="s">
        <v>32</v>
      </c>
      <c r="G6" s="238"/>
      <c r="H6" s="238"/>
      <c r="I6" s="239"/>
      <c r="J6" s="239"/>
      <c r="K6" s="238" t="s">
        <v>102</v>
      </c>
      <c r="L6" s="238"/>
      <c r="M6" s="239"/>
      <c r="N6" s="239"/>
      <c r="O6" s="99"/>
    </row>
    <row r="7" spans="2:19" ht="15.6">
      <c r="B7" s="100"/>
      <c r="C7" s="18"/>
      <c r="D7" s="18"/>
      <c r="E7" s="18"/>
      <c r="F7" s="18"/>
      <c r="G7" s="18"/>
      <c r="H7" s="18"/>
      <c r="I7" s="18"/>
      <c r="J7" s="18"/>
      <c r="K7" s="18"/>
      <c r="L7" s="18"/>
      <c r="M7" s="18"/>
      <c r="N7" s="18"/>
      <c r="O7" s="99"/>
    </row>
    <row r="8" spans="2:19" ht="18">
      <c r="B8" s="327" t="s">
        <v>109</v>
      </c>
      <c r="C8" s="238"/>
      <c r="D8" s="132"/>
      <c r="E8" s="32" t="s">
        <v>37</v>
      </c>
      <c r="F8" s="132"/>
      <c r="G8" s="238" t="s">
        <v>110</v>
      </c>
      <c r="H8" s="238"/>
      <c r="I8" s="132"/>
      <c r="J8" s="32" t="s">
        <v>37</v>
      </c>
      <c r="K8" s="132"/>
      <c r="L8" s="281" t="s">
        <v>36</v>
      </c>
      <c r="M8" s="281"/>
      <c r="N8" s="133"/>
      <c r="O8" s="101"/>
    </row>
    <row r="9" spans="2:19" ht="15.6">
      <c r="B9" s="100"/>
      <c r="C9" s="18"/>
      <c r="D9" s="18"/>
      <c r="E9" s="18"/>
      <c r="F9" s="18"/>
      <c r="G9" s="18"/>
      <c r="H9" s="18"/>
      <c r="I9" s="18"/>
      <c r="J9" s="19"/>
      <c r="K9" s="18"/>
      <c r="L9" s="18"/>
      <c r="M9" s="18"/>
      <c r="N9" s="18"/>
      <c r="O9" s="101"/>
    </row>
    <row r="10" spans="2:19" ht="18">
      <c r="B10" s="327" t="s">
        <v>111</v>
      </c>
      <c r="C10" s="238"/>
      <c r="D10" s="134"/>
      <c r="E10" s="32" t="s">
        <v>37</v>
      </c>
      <c r="F10" s="132"/>
      <c r="G10" s="238" t="s">
        <v>112</v>
      </c>
      <c r="H10" s="238"/>
      <c r="I10" s="126"/>
      <c r="J10" s="32" t="s">
        <v>37</v>
      </c>
      <c r="K10" s="132"/>
      <c r="L10" s="238" t="s">
        <v>113</v>
      </c>
      <c r="M10" s="238"/>
      <c r="N10" s="126"/>
      <c r="O10" s="101"/>
    </row>
    <row r="11" spans="2:19" ht="15.6">
      <c r="B11" s="100"/>
      <c r="C11" s="18"/>
      <c r="D11" s="18"/>
      <c r="E11" s="18"/>
      <c r="F11" s="18"/>
      <c r="G11" s="18"/>
      <c r="H11" s="18"/>
      <c r="I11" s="18"/>
      <c r="J11" s="19"/>
      <c r="K11" s="18"/>
      <c r="L11" s="18"/>
      <c r="M11" s="18"/>
      <c r="N11" s="18"/>
      <c r="O11" s="101"/>
    </row>
    <row r="12" spans="2:19" ht="15.6" customHeight="1">
      <c r="B12" s="120"/>
      <c r="C12" s="18"/>
      <c r="D12" s="238" t="str">
        <f>IF(M6="credit","Spread Credit:","Spread Debit:")</f>
        <v>Spread Debit:</v>
      </c>
      <c r="E12" s="238"/>
      <c r="F12" s="385">
        <f>IF(M6="credit",F10+K10-F8-K8,F8+K8-F10-K10)</f>
        <v>0</v>
      </c>
      <c r="G12" s="385"/>
      <c r="H12" s="18"/>
      <c r="I12" s="18"/>
      <c r="J12" s="238" t="str">
        <f>IF(M6="credit","Total credit:","Total debit:")</f>
        <v>Total debit:</v>
      </c>
      <c r="K12" s="238"/>
      <c r="L12" s="385">
        <f>F12*N10*100</f>
        <v>0</v>
      </c>
      <c r="M12" s="385"/>
      <c r="N12" s="18"/>
      <c r="O12" s="101"/>
    </row>
    <row r="13" spans="2:19" ht="15.6" customHeight="1">
      <c r="B13" s="120"/>
      <c r="C13" s="14"/>
      <c r="D13" s="14"/>
      <c r="E13" s="14"/>
      <c r="F13" s="14"/>
      <c r="G13" s="14"/>
      <c r="H13" s="14"/>
      <c r="I13" s="14"/>
      <c r="J13" s="14"/>
      <c r="K13" s="14"/>
      <c r="L13" s="14"/>
      <c r="M13" s="18"/>
      <c r="N13" s="18"/>
      <c r="O13" s="101"/>
    </row>
    <row r="14" spans="2:19" ht="15.6" customHeight="1">
      <c r="B14" s="354" t="s">
        <v>83</v>
      </c>
      <c r="C14" s="326"/>
      <c r="D14" s="18"/>
      <c r="E14" s="18"/>
      <c r="F14" s="18"/>
      <c r="G14" s="326" t="s">
        <v>84</v>
      </c>
      <c r="H14" s="326"/>
      <c r="I14" s="18"/>
      <c r="J14" s="18"/>
      <c r="K14" s="18"/>
      <c r="L14" s="18"/>
      <c r="M14" s="18"/>
      <c r="N14" s="18"/>
      <c r="O14" s="101"/>
    </row>
    <row r="15" spans="2:19" ht="15.6">
      <c r="B15" s="354"/>
      <c r="C15" s="326"/>
      <c r="D15" s="351">
        <f>IF(M6="credit",D10-F12,D8-F12)</f>
        <v>0</v>
      </c>
      <c r="E15" s="244"/>
      <c r="F15" s="18"/>
      <c r="G15" s="326"/>
      <c r="H15" s="326"/>
      <c r="I15" s="351">
        <f>IF(M6="credit",I10+F12,I8+F12)</f>
        <v>0</v>
      </c>
      <c r="J15" s="244"/>
      <c r="K15" s="238" t="str">
        <f>IF(M6="credit","Initial margin:","Initial debit:")</f>
        <v>Initial debit:</v>
      </c>
      <c r="L15" s="238"/>
      <c r="M15" s="351">
        <f>IF(M6="credit",(D10-D8-F12)*100*N10,L12)</f>
        <v>0</v>
      </c>
      <c r="N15" s="351"/>
      <c r="O15" s="101"/>
      <c r="R15" s="3"/>
      <c r="S15" s="4"/>
    </row>
    <row r="16" spans="2:19" ht="15.6">
      <c r="B16" s="100"/>
      <c r="C16" s="19"/>
      <c r="D16" s="19"/>
      <c r="E16" s="19"/>
      <c r="F16" s="18"/>
      <c r="G16" s="18"/>
      <c r="H16" s="18"/>
      <c r="I16" s="18"/>
      <c r="J16" s="18"/>
      <c r="K16" s="18"/>
      <c r="L16" s="18"/>
      <c r="M16" s="18"/>
      <c r="N16" s="18"/>
      <c r="O16" s="99"/>
    </row>
    <row r="17" spans="2:20" ht="15.6" customHeight="1">
      <c r="B17" s="208" t="s">
        <v>42</v>
      </c>
      <c r="C17" s="209"/>
      <c r="D17" s="304">
        <f>IF(M6="Credit",(D10-D8-(F12/N10))*N10*100,K12)</f>
        <v>0</v>
      </c>
      <c r="E17" s="304"/>
      <c r="F17" s="383" t="str">
        <f>IF(M6="credit", "Upside stop loss price:", " ")</f>
        <v xml:space="preserve"> </v>
      </c>
      <c r="G17" s="383"/>
      <c r="H17" s="383"/>
      <c r="I17" s="154"/>
      <c r="J17" s="383" t="str">
        <f>IF(M6="credit", "Loss if upper stop is hit:", " ")</f>
        <v xml:space="preserve"> </v>
      </c>
      <c r="K17" s="383"/>
      <c r="L17" s="383"/>
      <c r="M17" s="155"/>
      <c r="N17" s="325" t="str">
        <f>IF(M6="credit","Credit risk to reward ratio:","Debit risk to reward ratio:")</f>
        <v>Debit risk to reward ratio:</v>
      </c>
      <c r="O17" s="158" t="e">
        <f>IF(AND(M6= "credit", M17&lt;&gt; ""),(D19/M17),(M19/D17))</f>
        <v>#DIV/0!</v>
      </c>
    </row>
    <row r="18" spans="2:20" ht="15.6" customHeight="1">
      <c r="B18" s="210"/>
      <c r="C18" s="211"/>
      <c r="D18" s="305"/>
      <c r="E18" s="305"/>
      <c r="F18" s="384" t="str">
        <f>IF(M6="credit", "Downside stop loss price:", " ")</f>
        <v xml:space="preserve"> </v>
      </c>
      <c r="G18" s="384"/>
      <c r="H18" s="384"/>
      <c r="I18" s="156"/>
      <c r="J18" s="384" t="str">
        <f>IF(M6="credit", "Loss if lower stop is hit:", " ")</f>
        <v xml:space="preserve"> </v>
      </c>
      <c r="K18" s="384"/>
      <c r="L18" s="384"/>
      <c r="M18" s="157"/>
      <c r="N18" s="233"/>
      <c r="O18" s="159" t="s">
        <v>88</v>
      </c>
    </row>
    <row r="19" spans="2:20" ht="15.6" customHeight="1">
      <c r="B19" s="212" t="s">
        <v>46</v>
      </c>
      <c r="C19" s="213"/>
      <c r="D19" s="302">
        <f>IF(M6="credit",K12,((D8-D10)-F12)*100*N10)</f>
        <v>0</v>
      </c>
      <c r="E19" s="302"/>
      <c r="F19" s="417" t="str">
        <f>IF(M6="credit", " ", "Upward target price:")</f>
        <v>Upward target price:</v>
      </c>
      <c r="G19" s="417"/>
      <c r="H19" s="417"/>
      <c r="I19" s="154"/>
      <c r="J19" s="417" t="str">
        <f>IF(M6="credit", " ", "Potential upside profit:")</f>
        <v>Potential upside profit:</v>
      </c>
      <c r="K19" s="417"/>
      <c r="L19" s="417"/>
      <c r="M19" s="155"/>
      <c r="N19" s="326"/>
      <c r="O19" s="160" t="s">
        <v>92</v>
      </c>
      <c r="R19" s="2"/>
    </row>
    <row r="20" spans="2:20" ht="15.6" customHeight="1">
      <c r="B20" s="214"/>
      <c r="C20" s="215"/>
      <c r="D20" s="303"/>
      <c r="E20" s="303"/>
      <c r="F20" s="418" t="str">
        <f>IF(M6="credit", " ", "Downward target price:")</f>
        <v>Downward target price:</v>
      </c>
      <c r="G20" s="418"/>
      <c r="H20" s="418"/>
      <c r="I20" s="156"/>
      <c r="J20" s="418" t="str">
        <f>IF(M6="credit", " ", "Potential downside profit:")</f>
        <v>Potential downside profit:</v>
      </c>
      <c r="K20" s="418"/>
      <c r="L20" s="418"/>
      <c r="M20" s="157"/>
      <c r="N20" s="233"/>
      <c r="O20" s="168" t="e">
        <f>IF(AND(M6= "credit", M18&lt;&gt; ""),(D20/M18),(M20/D17))</f>
        <v>#DIV/0!</v>
      </c>
      <c r="R20" s="2"/>
    </row>
    <row r="21" spans="2:20" ht="15.6">
      <c r="B21" s="360" t="s">
        <v>49</v>
      </c>
      <c r="C21" s="361"/>
      <c r="D21" s="361"/>
      <c r="E21" s="361"/>
      <c r="F21" s="251"/>
      <c r="G21" s="251"/>
      <c r="H21" s="251"/>
      <c r="I21" s="251"/>
      <c r="J21" s="251"/>
      <c r="K21" s="251"/>
      <c r="L21" s="251"/>
      <c r="M21" s="251"/>
      <c r="N21" s="251"/>
      <c r="O21" s="311"/>
    </row>
    <row r="22" spans="2:20" ht="15.6">
      <c r="B22" s="314"/>
      <c r="C22" s="251"/>
      <c r="D22" s="251"/>
      <c r="E22" s="251"/>
      <c r="F22" s="279"/>
      <c r="G22" s="279"/>
      <c r="H22" s="279"/>
      <c r="I22" s="279"/>
      <c r="J22" s="279"/>
      <c r="K22" s="279"/>
      <c r="L22" s="279"/>
      <c r="M22" s="279"/>
      <c r="N22" s="279"/>
      <c r="O22" s="320"/>
    </row>
    <row r="23" spans="2:20" ht="15.6">
      <c r="B23" s="331"/>
      <c r="C23" s="279"/>
      <c r="D23" s="279"/>
      <c r="E23" s="279"/>
      <c r="F23" s="279"/>
      <c r="G23" s="279"/>
      <c r="H23" s="279"/>
      <c r="I23" s="279"/>
      <c r="J23" s="279"/>
      <c r="K23" s="279"/>
      <c r="L23" s="279"/>
      <c r="M23" s="279"/>
      <c r="N23" s="279"/>
      <c r="O23" s="320"/>
    </row>
    <row r="24" spans="2:20" ht="15.6">
      <c r="B24" s="312"/>
      <c r="C24" s="248"/>
      <c r="D24" s="248"/>
      <c r="E24" s="248"/>
      <c r="F24" s="248"/>
      <c r="G24" s="248"/>
      <c r="H24" s="248"/>
      <c r="I24" s="248"/>
      <c r="J24" s="248"/>
      <c r="K24" s="248"/>
      <c r="L24" s="248"/>
      <c r="M24" s="248"/>
      <c r="N24" s="248"/>
      <c r="O24" s="313"/>
    </row>
    <row r="25" spans="2:20" ht="15.6">
      <c r="B25" s="314"/>
      <c r="C25" s="251"/>
      <c r="D25" s="251"/>
      <c r="E25" s="245"/>
      <c r="F25" s="245"/>
      <c r="G25" s="245"/>
      <c r="H25" s="245"/>
      <c r="I25" s="245"/>
      <c r="J25" s="245"/>
      <c r="K25" s="245"/>
      <c r="L25" s="245"/>
      <c r="M25" s="245"/>
      <c r="N25" s="245"/>
      <c r="O25" s="321"/>
    </row>
    <row r="26" spans="2:20" ht="15.6">
      <c r="B26" s="420" t="s">
        <v>50</v>
      </c>
      <c r="C26" s="402"/>
      <c r="D26" s="402"/>
      <c r="E26" s="251"/>
      <c r="F26" s="251"/>
      <c r="G26" s="251"/>
      <c r="H26" s="251"/>
      <c r="I26" s="251"/>
      <c r="J26" s="251"/>
      <c r="K26" s="251"/>
      <c r="L26" s="251"/>
      <c r="M26" s="251"/>
      <c r="N26" s="251"/>
      <c r="O26" s="311"/>
    </row>
    <row r="27" spans="2:20" ht="15.6">
      <c r="B27" s="314"/>
      <c r="C27" s="251"/>
      <c r="D27" s="251"/>
      <c r="E27" s="279"/>
      <c r="F27" s="279"/>
      <c r="G27" s="279"/>
      <c r="H27" s="279"/>
      <c r="I27" s="279"/>
      <c r="J27" s="279"/>
      <c r="K27" s="279"/>
      <c r="L27" s="279"/>
      <c r="M27" s="279"/>
      <c r="N27" s="279"/>
      <c r="O27" s="320"/>
    </row>
    <row r="28" spans="2:20" ht="15.6">
      <c r="B28" s="312"/>
      <c r="C28" s="248"/>
      <c r="D28" s="248"/>
      <c r="E28" s="248"/>
      <c r="F28" s="248"/>
      <c r="G28" s="248"/>
      <c r="H28" s="248"/>
      <c r="I28" s="248"/>
      <c r="J28" s="248"/>
      <c r="K28" s="248"/>
      <c r="L28" s="248"/>
      <c r="M28" s="248"/>
      <c r="N28" s="248"/>
      <c r="O28" s="313"/>
    </row>
    <row r="29" spans="2:20" ht="15.6">
      <c r="B29" s="314"/>
      <c r="C29" s="251"/>
      <c r="D29" s="251"/>
      <c r="E29" s="251"/>
      <c r="F29" s="251"/>
      <c r="G29" s="251"/>
      <c r="H29" s="251"/>
      <c r="I29" s="251"/>
      <c r="J29" s="251"/>
      <c r="K29" s="251"/>
      <c r="L29" s="251"/>
      <c r="M29" s="251"/>
      <c r="N29" s="251"/>
      <c r="O29" s="311"/>
    </row>
    <row r="30" spans="2:20" ht="15.6" customHeight="1">
      <c r="B30" s="117"/>
      <c r="C30" s="65"/>
      <c r="D30" s="65"/>
      <c r="E30" s="65"/>
      <c r="F30" s="65"/>
      <c r="G30" s="65"/>
      <c r="H30" s="66"/>
      <c r="I30" s="65"/>
      <c r="J30" s="147" t="str">
        <f>IF(M6="debit",D10," ")</f>
        <v xml:space="preserve"> </v>
      </c>
      <c r="K30" s="65"/>
      <c r="L30" s="65"/>
      <c r="M30" s="65"/>
      <c r="N30" s="147" t="str">
        <f>IF(M6="debit",I10," ")</f>
        <v xml:space="preserve"> </v>
      </c>
      <c r="O30" s="121"/>
      <c r="T30" s="1"/>
    </row>
    <row r="31" spans="2:20" ht="15.6" customHeight="1">
      <c r="B31" s="106"/>
      <c r="C31" s="47"/>
      <c r="D31" s="145" t="str">
        <f>IF(M6="credit",D10," ")</f>
        <v xml:space="preserve"> </v>
      </c>
      <c r="E31" s="77"/>
      <c r="F31" s="145" t="str">
        <f>IF(M6="credit",I10," ")</f>
        <v xml:space="preserve"> </v>
      </c>
      <c r="G31" s="47"/>
      <c r="H31" s="48"/>
      <c r="I31" s="47"/>
      <c r="J31" s="47"/>
      <c r="K31" s="47"/>
      <c r="L31" s="77"/>
      <c r="M31" s="47"/>
      <c r="N31" s="47"/>
      <c r="O31" s="122"/>
    </row>
    <row r="32" spans="2:20" ht="15.6" customHeight="1">
      <c r="B32" s="106"/>
      <c r="C32" s="47"/>
      <c r="D32" s="47"/>
      <c r="E32" s="47"/>
      <c r="F32" s="47"/>
      <c r="G32" s="47"/>
      <c r="H32" s="48"/>
      <c r="I32" s="47"/>
      <c r="J32" s="79"/>
      <c r="K32" s="47"/>
      <c r="L32" s="47"/>
      <c r="M32" s="47"/>
      <c r="N32" s="47"/>
      <c r="O32" s="122"/>
    </row>
    <row r="33" spans="2:23" ht="15.6" customHeight="1">
      <c r="B33" s="108"/>
      <c r="C33" s="419" t="str">
        <f>IF(M6="credit",D15," ")</f>
        <v xml:space="preserve"> </v>
      </c>
      <c r="D33" s="419"/>
      <c r="E33" s="80"/>
      <c r="F33" s="419" t="str">
        <f>IF(M6="credit",I15," ")</f>
        <v xml:space="preserve"> </v>
      </c>
      <c r="G33" s="419"/>
      <c r="H33" s="50"/>
      <c r="I33" s="54"/>
      <c r="J33" s="421" t="str">
        <f>IF(M6="debit",D15," ")</f>
        <v xml:space="preserve"> </v>
      </c>
      <c r="K33" s="421"/>
      <c r="L33" s="88" t="s">
        <v>55</v>
      </c>
      <c r="M33" s="421" t="str">
        <f>IF(M6="debit",I15," ")</f>
        <v xml:space="preserve"> </v>
      </c>
      <c r="N33" s="421"/>
      <c r="O33" s="123"/>
    </row>
    <row r="34" spans="2:23" ht="15.6" customHeight="1">
      <c r="B34" s="108"/>
      <c r="C34" s="54"/>
      <c r="D34" s="380" t="s">
        <v>55</v>
      </c>
      <c r="E34" s="380"/>
      <c r="F34" s="380"/>
      <c r="G34" s="54"/>
      <c r="H34" s="50"/>
      <c r="I34" s="54"/>
      <c r="J34" s="54"/>
      <c r="K34" s="416"/>
      <c r="L34" s="416"/>
      <c r="M34" s="416"/>
      <c r="N34" s="54"/>
      <c r="O34" s="123"/>
      <c r="T34" s="1"/>
      <c r="U34" s="1"/>
      <c r="V34" s="1"/>
      <c r="W34" s="1"/>
    </row>
    <row r="35" spans="2:23" ht="15.6" customHeight="1">
      <c r="B35" s="108"/>
      <c r="C35" s="146" t="str">
        <f>IF(M6="credit",D8," ")</f>
        <v xml:space="preserve"> </v>
      </c>
      <c r="D35" s="54"/>
      <c r="E35" s="54"/>
      <c r="F35" s="54"/>
      <c r="G35" s="146" t="str">
        <f>IF(M6="credit",I8," ")</f>
        <v xml:space="preserve"> </v>
      </c>
      <c r="H35" s="50"/>
      <c r="I35" s="54"/>
      <c r="J35" s="82"/>
      <c r="K35" s="139" t="str">
        <f>IF(M6="debit",D8," ")</f>
        <v xml:space="preserve"> </v>
      </c>
      <c r="L35" s="51"/>
      <c r="M35" s="139" t="str">
        <f>IF(M6="debit",I8," ")</f>
        <v xml:space="preserve"> </v>
      </c>
      <c r="N35" s="82"/>
      <c r="O35" s="123"/>
    </row>
    <row r="36" spans="2:23" ht="15.6" customHeight="1" thickBot="1">
      <c r="B36" s="124"/>
      <c r="C36" s="84"/>
      <c r="D36" s="84"/>
      <c r="E36" s="84"/>
      <c r="F36" s="84"/>
      <c r="G36" s="84"/>
      <c r="H36" s="85"/>
      <c r="I36" s="84"/>
      <c r="J36" s="84"/>
      <c r="K36" s="84"/>
      <c r="L36" s="84"/>
      <c r="M36" s="84"/>
      <c r="N36" s="84"/>
      <c r="O36" s="125"/>
    </row>
    <row r="37" spans="2:23" ht="15.6">
      <c r="B37" s="93"/>
      <c r="C37" s="37"/>
      <c r="D37" s="266" t="s">
        <v>51</v>
      </c>
      <c r="E37" s="267"/>
      <c r="F37" s="267"/>
      <c r="G37" s="131"/>
      <c r="H37" s="42"/>
      <c r="I37" s="89" t="s">
        <v>58</v>
      </c>
      <c r="J37" s="409"/>
      <c r="K37" s="409"/>
      <c r="L37" s="409"/>
      <c r="M37" s="409"/>
      <c r="N37" s="409"/>
      <c r="O37" s="410"/>
    </row>
    <row r="38" spans="2:23" ht="15.6" customHeight="1">
      <c r="B38" s="263" t="s">
        <v>52</v>
      </c>
      <c r="C38" s="264"/>
      <c r="D38" s="266" t="s">
        <v>53</v>
      </c>
      <c r="E38" s="267"/>
      <c r="F38" s="267"/>
      <c r="G38" s="127"/>
      <c r="H38" s="42"/>
      <c r="I38" s="250"/>
      <c r="J38" s="251"/>
      <c r="K38" s="251"/>
      <c r="L38" s="251"/>
      <c r="M38" s="251"/>
      <c r="N38" s="251"/>
      <c r="O38" s="252"/>
    </row>
    <row r="39" spans="2:23" ht="15.6" customHeight="1">
      <c r="B39" s="263"/>
      <c r="C39" s="264"/>
      <c r="D39" s="268" t="s">
        <v>54</v>
      </c>
      <c r="E39" s="269"/>
      <c r="F39" s="270"/>
      <c r="G39" s="282"/>
      <c r="H39" s="42"/>
      <c r="I39" s="425"/>
      <c r="J39" s="426"/>
      <c r="K39" s="426"/>
      <c r="L39" s="426"/>
      <c r="M39" s="426"/>
      <c r="N39" s="426"/>
      <c r="O39" s="427"/>
    </row>
    <row r="40" spans="2:23" ht="15.6">
      <c r="B40" s="263"/>
      <c r="C40" s="264"/>
      <c r="D40" s="271"/>
      <c r="E40" s="241"/>
      <c r="F40" s="272"/>
      <c r="G40" s="283"/>
      <c r="H40" s="42"/>
      <c r="I40" s="250"/>
      <c r="J40" s="251"/>
      <c r="K40" s="251"/>
      <c r="L40" s="251"/>
      <c r="M40" s="251"/>
      <c r="N40" s="251"/>
      <c r="O40" s="252"/>
    </row>
    <row r="41" spans="2:23" ht="15.6">
      <c r="B41" s="263"/>
      <c r="C41" s="264"/>
      <c r="D41" s="273"/>
      <c r="E41" s="274"/>
      <c r="F41" s="275"/>
      <c r="G41" s="284"/>
      <c r="H41" s="42"/>
      <c r="I41" s="411"/>
      <c r="J41" s="412"/>
      <c r="K41" s="412"/>
      <c r="L41" s="412"/>
      <c r="M41" s="412"/>
      <c r="N41" s="412"/>
      <c r="O41" s="413"/>
    </row>
    <row r="42" spans="2:23" ht="15.6">
      <c r="B42" s="263"/>
      <c r="C42" s="264"/>
      <c r="D42" s="276" t="s">
        <v>56</v>
      </c>
      <c r="E42" s="277"/>
      <c r="F42" s="277"/>
      <c r="G42" s="128"/>
      <c r="H42" s="42"/>
      <c r="I42" s="250"/>
      <c r="J42" s="251"/>
      <c r="K42" s="251"/>
      <c r="L42" s="251"/>
      <c r="M42" s="251"/>
      <c r="N42" s="251"/>
      <c r="O42" s="252"/>
    </row>
    <row r="43" spans="2:23" ht="16.149999999999999" thickBot="1">
      <c r="B43" s="94"/>
      <c r="C43" s="41"/>
      <c r="D43" s="290" t="s">
        <v>57</v>
      </c>
      <c r="E43" s="215"/>
      <c r="F43" s="215"/>
      <c r="G43" s="127"/>
      <c r="H43" s="42"/>
      <c r="I43" s="422"/>
      <c r="J43" s="423"/>
      <c r="K43" s="423"/>
      <c r="L43" s="423"/>
      <c r="M43" s="423"/>
      <c r="N43" s="423"/>
      <c r="O43" s="424"/>
    </row>
    <row r="44" spans="2:23" ht="16.149999999999999" thickTop="1">
      <c r="B44" s="287" t="s">
        <v>59</v>
      </c>
      <c r="C44" s="288"/>
      <c r="D44" s="289"/>
      <c r="E44" s="289"/>
      <c r="F44" s="288" t="s">
        <v>60</v>
      </c>
      <c r="G44" s="288"/>
      <c r="H44" s="289"/>
      <c r="I44" s="289"/>
      <c r="J44" s="288" t="s">
        <v>61</v>
      </c>
      <c r="K44" s="288"/>
      <c r="L44" s="289"/>
      <c r="M44" s="289"/>
      <c r="N44" s="289"/>
      <c r="O44" s="294"/>
    </row>
    <row r="45" spans="2:23" ht="15.6">
      <c r="B45" s="298" t="s">
        <v>62</v>
      </c>
      <c r="C45" s="299"/>
      <c r="D45" s="279"/>
      <c r="E45" s="279"/>
      <c r="F45" s="279"/>
      <c r="G45" s="279"/>
      <c r="H45" s="279"/>
      <c r="I45" s="279"/>
      <c r="J45" s="279"/>
      <c r="K45" s="279"/>
      <c r="L45" s="279"/>
      <c r="M45" s="279"/>
      <c r="N45" s="279"/>
      <c r="O45" s="280"/>
    </row>
    <row r="46" spans="2:23" ht="15.6">
      <c r="B46" s="278"/>
      <c r="C46" s="279"/>
      <c r="D46" s="279"/>
      <c r="E46" s="279"/>
      <c r="F46" s="279"/>
      <c r="G46" s="279"/>
      <c r="H46" s="279"/>
      <c r="I46" s="279"/>
      <c r="J46" s="279"/>
      <c r="K46" s="279"/>
      <c r="L46" s="279"/>
      <c r="M46" s="279"/>
      <c r="N46" s="279"/>
      <c r="O46" s="280"/>
    </row>
    <row r="47" spans="2:23" ht="15.6">
      <c r="B47" s="250"/>
      <c r="C47" s="251"/>
      <c r="D47" s="251"/>
      <c r="E47" s="251"/>
      <c r="F47" s="251"/>
      <c r="G47" s="251"/>
      <c r="H47" s="251"/>
      <c r="I47" s="251"/>
      <c r="J47" s="251"/>
      <c r="K47" s="251"/>
      <c r="L47" s="251"/>
      <c r="M47" s="251"/>
      <c r="N47" s="251"/>
      <c r="O47" s="252"/>
    </row>
    <row r="48" spans="2:23" ht="16.149999999999999" thickBot="1">
      <c r="B48" s="295"/>
      <c r="C48" s="296"/>
      <c r="D48" s="296"/>
      <c r="E48" s="296"/>
      <c r="F48" s="296"/>
      <c r="G48" s="296"/>
      <c r="H48" s="296"/>
      <c r="I48" s="296"/>
      <c r="J48" s="296"/>
      <c r="K48" s="296"/>
      <c r="L48" s="296"/>
      <c r="M48" s="296"/>
      <c r="N48" s="296"/>
      <c r="O48" s="297"/>
    </row>
    <row r="49" spans="2:14" s="149" customFormat="1" ht="10.15" customHeight="1" thickTop="1">
      <c r="B49" s="150"/>
      <c r="C49" s="150"/>
      <c r="D49" s="150"/>
      <c r="E49" s="150"/>
      <c r="F49" s="150"/>
      <c r="G49" s="150"/>
      <c r="H49" s="150"/>
      <c r="I49" s="150"/>
      <c r="J49" s="150"/>
      <c r="K49" s="150"/>
      <c r="L49" s="150"/>
      <c r="M49" s="150"/>
      <c r="N49" s="150"/>
    </row>
    <row r="50" spans="2:14" ht="15.6" hidden="1">
      <c r="B50" s="1"/>
      <c r="C50" s="1"/>
      <c r="D50" s="1"/>
      <c r="E50" s="1"/>
      <c r="F50" s="1"/>
      <c r="G50" s="1"/>
      <c r="H50" s="1"/>
      <c r="I50" s="1"/>
      <c r="J50" s="1"/>
      <c r="K50" s="1"/>
      <c r="L50" s="1"/>
      <c r="M50" s="1"/>
      <c r="N50" s="1"/>
    </row>
  </sheetData>
  <sheetProtection algorithmName="SHA-512" hashValue="vblPhgmGme5mCnAxALXOHpH9LmoOZrJecU2Mlug8yKrrAW5yQj9GdIpYCLHLr69gZ/AKiqpbEv90lCGY6x0S2g==" saltValue="qjg6+u23FUsGqyySxflvnw==" spinCount="100000" sheet="1" objects="1" scenarios="1"/>
  <mergeCells count="78">
    <mergeCell ref="I43:O43"/>
    <mergeCell ref="J37:O37"/>
    <mergeCell ref="I38:O38"/>
    <mergeCell ref="I39:O39"/>
    <mergeCell ref="I40:O40"/>
    <mergeCell ref="I41:O41"/>
    <mergeCell ref="B23:O23"/>
    <mergeCell ref="L12:M12"/>
    <mergeCell ref="F12:G12"/>
    <mergeCell ref="B46:O46"/>
    <mergeCell ref="B38:C42"/>
    <mergeCell ref="D38:F38"/>
    <mergeCell ref="D39:F41"/>
    <mergeCell ref="G39:G41"/>
    <mergeCell ref="D42:F42"/>
    <mergeCell ref="D43:F43"/>
    <mergeCell ref="B44:C44"/>
    <mergeCell ref="B45:C45"/>
    <mergeCell ref="D45:O45"/>
    <mergeCell ref="B27:O27"/>
    <mergeCell ref="B28:O28"/>
    <mergeCell ref="I42:O42"/>
    <mergeCell ref="B22:O22"/>
    <mergeCell ref="B19:C20"/>
    <mergeCell ref="B29:O29"/>
    <mergeCell ref="D37:F37"/>
    <mergeCell ref="F33:G33"/>
    <mergeCell ref="C33:D33"/>
    <mergeCell ref="B26:D26"/>
    <mergeCell ref="E26:O26"/>
    <mergeCell ref="J33:K33"/>
    <mergeCell ref="M33:N33"/>
    <mergeCell ref="D34:F34"/>
    <mergeCell ref="K34:M34"/>
    <mergeCell ref="B25:O25"/>
    <mergeCell ref="B21:E21"/>
    <mergeCell ref="F21:O21"/>
    <mergeCell ref="B24:O24"/>
    <mergeCell ref="D15:E15"/>
    <mergeCell ref="I15:J15"/>
    <mergeCell ref="K15:L15"/>
    <mergeCell ref="N17:N20"/>
    <mergeCell ref="D19:E20"/>
    <mergeCell ref="F19:H19"/>
    <mergeCell ref="J19:L19"/>
    <mergeCell ref="F20:H20"/>
    <mergeCell ref="J20:L20"/>
    <mergeCell ref="D12:E12"/>
    <mergeCell ref="J12:K12"/>
    <mergeCell ref="B2:O4"/>
    <mergeCell ref="B6:C6"/>
    <mergeCell ref="D6:E6"/>
    <mergeCell ref="F6:H6"/>
    <mergeCell ref="I6:J6"/>
    <mergeCell ref="K6:L6"/>
    <mergeCell ref="M6:N6"/>
    <mergeCell ref="B47:O47"/>
    <mergeCell ref="B48:O48"/>
    <mergeCell ref="L8:M8"/>
    <mergeCell ref="L10:M10"/>
    <mergeCell ref="B14:C15"/>
    <mergeCell ref="G14:H15"/>
    <mergeCell ref="D44:E44"/>
    <mergeCell ref="F44:G44"/>
    <mergeCell ref="H44:I44"/>
    <mergeCell ref="J44:K44"/>
    <mergeCell ref="L44:O44"/>
    <mergeCell ref="B8:C8"/>
    <mergeCell ref="G8:H8"/>
    <mergeCell ref="M15:N15"/>
    <mergeCell ref="B10:C10"/>
    <mergeCell ref="G10:H10"/>
    <mergeCell ref="B17:C18"/>
    <mergeCell ref="D17:E18"/>
    <mergeCell ref="F17:H17"/>
    <mergeCell ref="J17:L17"/>
    <mergeCell ref="F18:H18"/>
    <mergeCell ref="J18:L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8F01333CD4124B9BFB5382DFA26179" ma:contentTypeVersion="22" ma:contentTypeDescription="Create a new document." ma:contentTypeScope="" ma:versionID="e9498997ca3a263d513b140f3e5f9024">
  <xsd:schema xmlns:xsd="http://www.w3.org/2001/XMLSchema" xmlns:xs="http://www.w3.org/2001/XMLSchema" xmlns:p="http://schemas.microsoft.com/office/2006/metadata/properties" xmlns:ns2="5e68074a-2bbb-496d-b037-993b7d730cef" xmlns:ns3="87a0e1a5-12e0-44e6-9359-cfbb600e2e50" targetNamespace="http://schemas.microsoft.com/office/2006/metadata/properties" ma:root="true" ma:fieldsID="25ffaea893cb14ab7ce215847fc344c8" ns2:_="" ns3:_="">
    <xsd:import namespace="5e68074a-2bbb-496d-b037-993b7d730cef"/>
    <xsd:import namespace="87a0e1a5-12e0-44e6-9359-cfbb600e2e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Approved" minOccurs="0"/>
                <xsd:element ref="ns3:ReasonforDisapproval" minOccurs="0"/>
                <xsd:element ref="ns3:Approval"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MediaServiceLoca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8074a-2bbb-496d-b037-993b7d730ce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3efb88f-043d-4062-826a-80b8e4db309a}" ma:internalName="TaxCatchAll" ma:showField="CatchAllData" ma:web="5e68074a-2bbb-496d-b037-993b7d730c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7a0e1a5-12e0-44e6-9359-cfbb600e2e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Approved" ma:index="16" nillable="true" ma:displayName="Approved" ma:default="0" ma:description="Compliance approval given?" ma:format="Dropdown" ma:internalName="Approved">
      <xsd:simpleType>
        <xsd:restriction base="dms:Boolean"/>
      </xsd:simpleType>
    </xsd:element>
    <xsd:element name="ReasonforDisapproval" ma:index="17" nillable="true" ma:displayName="Reason for Disapproval" ma:format="Dropdown" ma:internalName="ReasonforDisapproval">
      <xsd:simpleType>
        <xsd:restriction base="dms:Note">
          <xsd:maxLength value="255"/>
        </xsd:restriction>
      </xsd:simpleType>
    </xsd:element>
    <xsd:element name="Approval" ma:index="18" nillable="true" ma:displayName="Approval" ma:default="0" ma:format="Dropdown" ma:internalName="Approval">
      <xsd:simpleType>
        <xsd:restriction base="dms:Boolea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2db8e74-b706-4cf6-a76d-ce12d4d3ab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Location" ma:index="27" nillable="true" ma:displayName="Location" ma:indexed="true" ma:internalName="MediaServiceLocatio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e68074a-2bbb-496d-b037-993b7d730cef" xsi:nil="true"/>
    <Approval xmlns="87a0e1a5-12e0-44e6-9359-cfbb600e2e50">false</Approval>
    <lcf76f155ced4ddcb4097134ff3c332f xmlns="87a0e1a5-12e0-44e6-9359-cfbb600e2e50">
      <Terms xmlns="http://schemas.microsoft.com/office/infopath/2007/PartnerControls"/>
    </lcf76f155ced4ddcb4097134ff3c332f>
    <ReasonforDisapproval xmlns="87a0e1a5-12e0-44e6-9359-cfbb600e2e50" xsi:nil="true"/>
    <Approved xmlns="87a0e1a5-12e0-44e6-9359-cfbb600e2e50">false</Approved>
  </documentManagement>
</p:properties>
</file>

<file path=customXml/itemProps1.xml><?xml version="1.0" encoding="utf-8"?>
<ds:datastoreItem xmlns:ds="http://schemas.openxmlformats.org/officeDocument/2006/customXml" ds:itemID="{A55E393E-22D7-4773-8205-6CDF7D7175BE}"/>
</file>

<file path=customXml/itemProps2.xml><?xml version="1.0" encoding="utf-8"?>
<ds:datastoreItem xmlns:ds="http://schemas.openxmlformats.org/officeDocument/2006/customXml" ds:itemID="{A39C0221-A10A-4D1B-A3F3-124184C25D83}"/>
</file>

<file path=customXml/itemProps3.xml><?xml version="1.0" encoding="utf-8"?>
<ds:datastoreItem xmlns:ds="http://schemas.openxmlformats.org/officeDocument/2006/customXml" ds:itemID="{E57E0FA7-796C-4C0B-AC7F-CFD4EF70E267}"/>
</file>

<file path=docProps/app.xml><?xml version="1.0" encoding="utf-8"?>
<Properties xmlns="http://schemas.openxmlformats.org/officeDocument/2006/extended-properties" xmlns:vt="http://schemas.openxmlformats.org/officeDocument/2006/docPropsVTypes">
  <Application>Microsoft Excel Online</Application>
  <Manager/>
  <Company>TradeStation Group,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Brandon Wendell</dc:creator>
  <cp:keywords/>
  <dc:description/>
  <cp:lastModifiedBy>Jose Sanchez</cp:lastModifiedBy>
  <cp:revision/>
  <dcterms:created xsi:type="dcterms:W3CDTF">2025-04-10T20:21:47Z</dcterms:created>
  <dcterms:modified xsi:type="dcterms:W3CDTF">2025-06-03T17:38:28Z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0x0101008B8F01333CD4124B9BFB5382DFA26179</vt:lpwstr>
  </property>
  <property fmtid="{D5CDD505-2E9C-101B-9397-08002B2CF9AE}" pid="3" name="MediaServiceImageTags">
    <vt:lpwstr/>
  </property>
</Properties>
</file>